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10-総務部（全庁）\030-行政課（全庁）\010_一時作業\010_庶務係\電力入札\"/>
    </mc:Choice>
  </mc:AlternateContent>
  <xr:revisionPtr revIDLastSave="0" documentId="13_ncr:1_{B9B1B783-EDED-4E85-953C-22E0200DBB20}" xr6:coauthVersionLast="36" xr6:coauthVersionMax="36" xr10:uidLastSave="{00000000-0000-0000-0000-000000000000}"/>
  <bookViews>
    <workbookView xWindow="-15" yWindow="-15" windowWidth="20520" windowHeight="4095" xr2:uid="{00000000-000D-0000-FFFF-FFFF00000000}"/>
  </bookViews>
  <sheets>
    <sheet name="G1" sheetId="1" r:id="rId1"/>
    <sheet name="G2" sheetId="2" r:id="rId2"/>
    <sheet name="G3" sheetId="3" r:id="rId3"/>
    <sheet name="G4" sheetId="6" r:id="rId4"/>
    <sheet name="G5" sheetId="11" r:id="rId5"/>
    <sheet name="G6" sheetId="7" r:id="rId6"/>
    <sheet name="G7" sheetId="8" r:id="rId7"/>
    <sheet name="Sheet1" sheetId="10" r:id="rId8"/>
  </sheets>
  <definedNames>
    <definedName name="_xlnm.Print_Area" localSheetId="0">'G1'!$A$1:$T$11</definedName>
    <definedName name="_xlnm.Print_Area" localSheetId="1">'G2'!$A$1:$S$13</definedName>
    <definedName name="_xlnm.Print_Area" localSheetId="2">'G3'!$A$1:$T$7</definedName>
    <definedName name="_xlnm.Print_Area" localSheetId="3">'G4'!$A$1:$T$35</definedName>
    <definedName name="_xlnm.Print_Area" localSheetId="4">'G5'!$A$1:$T$6</definedName>
    <definedName name="_xlnm.Print_Area" localSheetId="5">'G6'!$A$1:$T$15</definedName>
    <definedName name="_xlnm.Print_Area" localSheetId="6">'G7'!$A$1:$Q$29</definedName>
    <definedName name="_xlnm.Print_Titles" localSheetId="3">'G4'!$1:$3</definedName>
    <definedName name="_xlnm.Print_Titles" localSheetId="4">'G5'!$1:$3</definedName>
  </definedNames>
  <calcPr calcId="191029"/>
</workbook>
</file>

<file path=xl/calcChain.xml><?xml version="1.0" encoding="utf-8"?>
<calcChain xmlns="http://schemas.openxmlformats.org/spreadsheetml/2006/main">
  <c r="Q7" i="3" l="1"/>
  <c r="P11" i="2"/>
  <c r="O11" i="1"/>
  <c r="G30" i="6" l="1"/>
  <c r="F30" i="6"/>
  <c r="G28" i="6"/>
  <c r="G27" i="6"/>
  <c r="G26" i="6"/>
  <c r="G25" i="6"/>
  <c r="G24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D14" i="6"/>
  <c r="G13" i="6"/>
  <c r="F13" i="6"/>
  <c r="G12" i="6"/>
  <c r="F12" i="6"/>
  <c r="G11" i="6"/>
  <c r="F11" i="6"/>
  <c r="G10" i="6"/>
  <c r="F10" i="6"/>
  <c r="G9" i="6"/>
  <c r="F9" i="6"/>
  <c r="G8" i="6"/>
  <c r="H8" i="6"/>
  <c r="F8" i="6"/>
  <c r="G7" i="6"/>
  <c r="F7" i="6"/>
  <c r="G4" i="6"/>
  <c r="F4" i="6"/>
  <c r="G6" i="6"/>
  <c r="F6" i="6"/>
  <c r="G4" i="11" l="1"/>
  <c r="F4" i="11"/>
  <c r="D6" i="1" l="1"/>
  <c r="N7" i="1" l="1"/>
  <c r="M7" i="1"/>
  <c r="L7" i="1"/>
  <c r="K7" i="1"/>
  <c r="C6" i="1"/>
  <c r="R4" i="11" l="1"/>
  <c r="R6" i="11" s="1"/>
  <c r="Q4" i="11"/>
  <c r="Q6" i="11" s="1"/>
  <c r="P4" i="11"/>
  <c r="P6" i="11" s="1"/>
  <c r="H27" i="8" l="1"/>
  <c r="P31" i="6" l="1"/>
  <c r="R31" i="6"/>
  <c r="Q31" i="6"/>
  <c r="D25" i="8"/>
  <c r="D7" i="3"/>
  <c r="E7" i="3"/>
  <c r="F7" i="3"/>
  <c r="G7" i="3"/>
  <c r="H7" i="3"/>
  <c r="I7" i="3"/>
  <c r="J7" i="3"/>
  <c r="K7" i="3"/>
  <c r="L7" i="3"/>
  <c r="M7" i="3"/>
  <c r="N7" i="3"/>
  <c r="C7" i="3"/>
  <c r="O11" i="2"/>
  <c r="M11" i="2"/>
  <c r="K11" i="2"/>
  <c r="R32" i="6"/>
  <c r="Q32" i="6"/>
  <c r="P32" i="6"/>
  <c r="K28" i="8"/>
  <c r="J27" i="8"/>
  <c r="J28" i="8"/>
  <c r="G27" i="8"/>
  <c r="G28" i="8"/>
  <c r="H28" i="8"/>
  <c r="I28" i="8"/>
  <c r="I27" i="8"/>
  <c r="O11" i="7"/>
  <c r="O8" i="7"/>
  <c r="P12" i="6"/>
  <c r="O9" i="1"/>
  <c r="O6" i="1"/>
  <c r="P6" i="8"/>
  <c r="P7" i="8"/>
  <c r="P8" i="8"/>
  <c r="P9" i="8"/>
  <c r="P11" i="8"/>
  <c r="P12" i="8"/>
  <c r="P13" i="8"/>
  <c r="P14" i="8"/>
  <c r="P16" i="8"/>
  <c r="P17" i="8"/>
  <c r="P18" i="8"/>
  <c r="P19" i="8"/>
  <c r="P21" i="8"/>
  <c r="P22" i="8"/>
  <c r="P23" i="8"/>
  <c r="P24" i="8"/>
  <c r="D26" i="8"/>
  <c r="E26" i="8"/>
  <c r="F26" i="8"/>
  <c r="G26" i="8"/>
  <c r="H26" i="8"/>
  <c r="I26" i="8"/>
  <c r="J26" i="8"/>
  <c r="K26" i="8"/>
  <c r="L26" i="8"/>
  <c r="M26" i="8"/>
  <c r="N26" i="8"/>
  <c r="O26" i="8"/>
  <c r="D27" i="8"/>
  <c r="E27" i="8"/>
  <c r="F27" i="8"/>
  <c r="K27" i="8"/>
  <c r="L27" i="8"/>
  <c r="M27" i="8"/>
  <c r="N27" i="8"/>
  <c r="O27" i="8"/>
  <c r="D28" i="8"/>
  <c r="E28" i="8"/>
  <c r="F28" i="8"/>
  <c r="L28" i="8"/>
  <c r="M28" i="8"/>
  <c r="N28" i="8"/>
  <c r="O28" i="8"/>
  <c r="D29" i="8"/>
  <c r="E29" i="8"/>
  <c r="F29" i="8"/>
  <c r="G29" i="8"/>
  <c r="H29" i="8"/>
  <c r="I29" i="8"/>
  <c r="J29" i="8"/>
  <c r="K29" i="8"/>
  <c r="L29" i="8"/>
  <c r="M29" i="8"/>
  <c r="N29" i="8"/>
  <c r="O29" i="8"/>
  <c r="O5" i="7"/>
  <c r="P5" i="7"/>
  <c r="Q5" i="7"/>
  <c r="O6" i="7"/>
  <c r="P6" i="7"/>
  <c r="Q6" i="7"/>
  <c r="O7" i="7"/>
  <c r="P7" i="7"/>
  <c r="Q7" i="7"/>
  <c r="P8" i="7"/>
  <c r="Q8" i="7"/>
  <c r="O9" i="7"/>
  <c r="P9" i="7"/>
  <c r="Q9" i="7"/>
  <c r="O10" i="7"/>
  <c r="P10" i="7"/>
  <c r="Q10" i="7"/>
  <c r="P11" i="7"/>
  <c r="Q11" i="7"/>
  <c r="O12" i="7"/>
  <c r="P12" i="7"/>
  <c r="Q12" i="7"/>
  <c r="O13" i="7"/>
  <c r="P13" i="7"/>
  <c r="Q13" i="7"/>
  <c r="O14" i="7"/>
  <c r="P14" i="7"/>
  <c r="Q14" i="7"/>
  <c r="R15" i="7"/>
  <c r="S15" i="7"/>
  <c r="P4" i="6"/>
  <c r="Q4" i="6"/>
  <c r="R4" i="6"/>
  <c r="P5" i="6"/>
  <c r="Q5" i="6"/>
  <c r="R5" i="6"/>
  <c r="P6" i="6"/>
  <c r="Q6" i="6"/>
  <c r="R6" i="6"/>
  <c r="P7" i="6"/>
  <c r="Q7" i="6"/>
  <c r="R7" i="6"/>
  <c r="P8" i="6"/>
  <c r="Q8" i="6"/>
  <c r="R8" i="6"/>
  <c r="P9" i="6"/>
  <c r="Q9" i="6"/>
  <c r="R9" i="6"/>
  <c r="P10" i="6"/>
  <c r="Q10" i="6"/>
  <c r="R10" i="6"/>
  <c r="P30" i="6"/>
  <c r="Q30" i="6"/>
  <c r="R30" i="6"/>
  <c r="P11" i="6"/>
  <c r="Q11" i="6"/>
  <c r="R11" i="6"/>
  <c r="Q12" i="6"/>
  <c r="R12" i="6"/>
  <c r="P13" i="6"/>
  <c r="Q13" i="6"/>
  <c r="R13" i="6"/>
  <c r="P14" i="6"/>
  <c r="Q14" i="6"/>
  <c r="R14" i="6"/>
  <c r="P15" i="6"/>
  <c r="Q15" i="6"/>
  <c r="R15" i="6"/>
  <c r="P16" i="6"/>
  <c r="Q16" i="6"/>
  <c r="R16" i="6"/>
  <c r="P17" i="6"/>
  <c r="Q17" i="6"/>
  <c r="R17" i="6"/>
  <c r="P18" i="6"/>
  <c r="Q18" i="6"/>
  <c r="R18" i="6"/>
  <c r="P19" i="6"/>
  <c r="Q19" i="6"/>
  <c r="R19" i="6"/>
  <c r="P20" i="6"/>
  <c r="Q20" i="6"/>
  <c r="R20" i="6"/>
  <c r="P21" i="6"/>
  <c r="Q21" i="6"/>
  <c r="R21" i="6"/>
  <c r="P22" i="6"/>
  <c r="Q22" i="6"/>
  <c r="R22" i="6"/>
  <c r="P23" i="6"/>
  <c r="Q23" i="6"/>
  <c r="R23" i="6"/>
  <c r="P24" i="6"/>
  <c r="Q24" i="6"/>
  <c r="R24" i="6"/>
  <c r="P25" i="6"/>
  <c r="Q25" i="6"/>
  <c r="R25" i="6"/>
  <c r="P26" i="6"/>
  <c r="Q26" i="6"/>
  <c r="R26" i="6"/>
  <c r="P27" i="6"/>
  <c r="Q27" i="6"/>
  <c r="R27" i="6"/>
  <c r="P28" i="6"/>
  <c r="Q28" i="6"/>
  <c r="R28" i="6"/>
  <c r="P29" i="6"/>
  <c r="Q29" i="6"/>
  <c r="R29" i="6"/>
  <c r="P34" i="6"/>
  <c r="Q34" i="6"/>
  <c r="R34" i="6"/>
  <c r="P33" i="6"/>
  <c r="Q33" i="6"/>
  <c r="R33" i="6"/>
  <c r="O5" i="3"/>
  <c r="O7" i="3" s="1"/>
  <c r="P5" i="3"/>
  <c r="P7" i="3" s="1"/>
  <c r="Q5" i="3"/>
  <c r="P6" i="2"/>
  <c r="P7" i="2"/>
  <c r="N11" i="2"/>
  <c r="P10" i="2"/>
  <c r="L11" i="2"/>
  <c r="E12" i="2"/>
  <c r="F12" i="2"/>
  <c r="G12" i="2"/>
  <c r="H12" i="2"/>
  <c r="I12" i="2"/>
  <c r="J12" i="2"/>
  <c r="K12" i="2"/>
  <c r="L12" i="2"/>
  <c r="M12" i="2"/>
  <c r="N12" i="2"/>
  <c r="O12" i="2"/>
  <c r="D13" i="2"/>
  <c r="E13" i="2"/>
  <c r="F13" i="2"/>
  <c r="G13" i="2"/>
  <c r="H13" i="2"/>
  <c r="I13" i="2"/>
  <c r="J13" i="2"/>
  <c r="K13" i="2"/>
  <c r="L13" i="2"/>
  <c r="M13" i="2"/>
  <c r="N13" i="2"/>
  <c r="O13" i="2"/>
  <c r="Q5" i="1"/>
  <c r="P5" i="1"/>
  <c r="O5" i="1"/>
  <c r="Q9" i="1"/>
  <c r="P9" i="1"/>
  <c r="P6" i="1"/>
  <c r="Q6" i="1"/>
  <c r="P7" i="1"/>
  <c r="Q7" i="1"/>
  <c r="P8" i="1"/>
  <c r="Q8" i="1"/>
  <c r="O8" i="1"/>
  <c r="O7" i="1"/>
  <c r="P9" i="2"/>
  <c r="D12" i="2"/>
  <c r="J11" i="2"/>
  <c r="F11" i="2"/>
  <c r="P35" i="6" l="1"/>
  <c r="P28" i="8"/>
  <c r="N25" i="8"/>
  <c r="L25" i="8"/>
  <c r="J25" i="8"/>
  <c r="F25" i="8"/>
  <c r="P10" i="8"/>
  <c r="P20" i="8"/>
  <c r="I25" i="8"/>
  <c r="H25" i="8"/>
  <c r="P11" i="1"/>
  <c r="Q35" i="6"/>
  <c r="R35" i="6"/>
  <c r="P15" i="8"/>
  <c r="O25" i="8"/>
  <c r="M25" i="8"/>
  <c r="P5" i="8"/>
  <c r="G25" i="8"/>
  <c r="P13" i="2"/>
  <c r="P5" i="2"/>
  <c r="I11" i="2"/>
  <c r="P15" i="7"/>
  <c r="P12" i="2"/>
  <c r="Q11" i="1"/>
  <c r="P26" i="8"/>
  <c r="E25" i="8"/>
  <c r="P29" i="8"/>
  <c r="P27" i="8"/>
  <c r="K25" i="8"/>
  <c r="Q15" i="7"/>
  <c r="O15" i="7"/>
  <c r="E11" i="2"/>
  <c r="G11" i="2"/>
  <c r="P8" i="2"/>
  <c r="H11" i="2"/>
  <c r="D11" i="2"/>
  <c r="P25" i="8" l="1"/>
</calcChain>
</file>

<file path=xl/sharedStrings.xml><?xml version="1.0" encoding="utf-8"?>
<sst xmlns="http://schemas.openxmlformats.org/spreadsheetml/2006/main" count="280" uniqueCount="104">
  <si>
    <t>月別予定使用電力量・契約電力</t>
    <rPh sb="0" eb="2">
      <t>ツキベツ</t>
    </rPh>
    <rPh sb="2" eb="4">
      <t>ヨテイ</t>
    </rPh>
    <rPh sb="4" eb="6">
      <t>シヨウ</t>
    </rPh>
    <rPh sb="6" eb="8">
      <t>デンリョク</t>
    </rPh>
    <rPh sb="8" eb="9">
      <t>リョウ</t>
    </rPh>
    <rPh sb="10" eb="12">
      <t>ケイヤク</t>
    </rPh>
    <rPh sb="12" eb="14">
      <t>デンリョク</t>
    </rPh>
    <phoneticPr fontId="3"/>
  </si>
  <si>
    <t>№</t>
    <phoneticPr fontId="3"/>
  </si>
  <si>
    <t>施設名</t>
    <rPh sb="0" eb="2">
      <t>シセツ</t>
    </rPh>
    <rPh sb="2" eb="3">
      <t>メイ</t>
    </rPh>
    <phoneticPr fontId="3"/>
  </si>
  <si>
    <t>契約電力
〔kw〕</t>
    <rPh sb="0" eb="2">
      <t>ケイヤク</t>
    </rPh>
    <rPh sb="2" eb="4">
      <t>デンリョク</t>
    </rPh>
    <phoneticPr fontId="3"/>
  </si>
  <si>
    <t>予定使用電力量〔kwh〕</t>
    <rPh sb="0" eb="2">
      <t>ヨテイ</t>
    </rPh>
    <rPh sb="2" eb="4">
      <t>シヨウ</t>
    </rPh>
    <rPh sb="4" eb="6">
      <t>デンリョク</t>
    </rPh>
    <rPh sb="6" eb="7">
      <t>リョウ</t>
    </rPh>
    <phoneticPr fontId="3"/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</si>
  <si>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</si>
  <si>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</si>
  <si>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</si>
  <si>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</si>
  <si>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</si>
  <si>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</si>
  <si>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</si>
  <si>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</si>
  <si>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</si>
  <si>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</si>
  <si>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</si>
  <si>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  <rPh sb="1" eb="2">
      <t>ガツ</t>
    </rPh>
    <phoneticPr fontId="3"/>
  </si>
  <si>
    <t>計</t>
    <rPh sb="0" eb="1">
      <t>ケイ</t>
    </rPh>
    <phoneticPr fontId="3"/>
  </si>
  <si>
    <t>夏季</t>
    <rPh sb="0" eb="2">
      <t>カキ</t>
    </rPh>
    <phoneticPr fontId="3"/>
  </si>
  <si>
    <t>その他季</t>
    <rPh sb="2" eb="3">
      <t>タ</t>
    </rPh>
    <rPh sb="3" eb="4">
      <t>キ</t>
    </rPh>
    <phoneticPr fontId="3"/>
  </si>
  <si>
    <t>業務用</t>
    <rPh sb="0" eb="3">
      <t>ギョウムヨウ</t>
    </rPh>
    <phoneticPr fontId="3"/>
  </si>
  <si>
    <t>三条消防本部</t>
    <rPh sb="0" eb="2">
      <t>サンジョウ</t>
    </rPh>
    <rPh sb="2" eb="4">
      <t>ショウボウ</t>
    </rPh>
    <rPh sb="4" eb="6">
      <t>ホンブ</t>
    </rPh>
    <phoneticPr fontId="3"/>
  </si>
  <si>
    <t>合　　計</t>
    <rPh sb="0" eb="1">
      <t>ゴウ</t>
    </rPh>
    <rPh sb="3" eb="4">
      <t>ケイ</t>
    </rPh>
    <phoneticPr fontId="3"/>
  </si>
  <si>
    <t>別紙２</t>
    <rPh sb="0" eb="2">
      <t>ベッシ</t>
    </rPh>
    <phoneticPr fontId="2"/>
  </si>
  <si>
    <t>合　　計</t>
    <rPh sb="0" eb="1">
      <t>ゴウ</t>
    </rPh>
    <rPh sb="3" eb="4">
      <t>ケイ</t>
    </rPh>
    <phoneticPr fontId="2"/>
  </si>
  <si>
    <t>業務用ウィークエンド</t>
    <rPh sb="0" eb="3">
      <t>ギョウムヨウ</t>
    </rPh>
    <phoneticPr fontId="2"/>
  </si>
  <si>
    <t>諸橋轍次記念館</t>
    <rPh sb="0" eb="2">
      <t>モロハシ</t>
    </rPh>
    <rPh sb="2" eb="3">
      <t>テツ</t>
    </rPh>
    <rPh sb="3" eb="4">
      <t>ツギ</t>
    </rPh>
    <rPh sb="4" eb="6">
      <t>キネン</t>
    </rPh>
    <rPh sb="6" eb="7">
      <t>カン</t>
    </rPh>
    <phoneticPr fontId="2"/>
  </si>
  <si>
    <t>業務用ウィークエンド</t>
    <rPh sb="0" eb="2">
      <t>ギョウム</t>
    </rPh>
    <rPh sb="2" eb="3">
      <t>ヨウ</t>
    </rPh>
    <phoneticPr fontId="2"/>
  </si>
  <si>
    <t>緑の相談所</t>
    <rPh sb="0" eb="1">
      <t>ミドリ</t>
    </rPh>
    <rPh sb="2" eb="5">
      <t>ソウダンジョ</t>
    </rPh>
    <phoneticPr fontId="2"/>
  </si>
  <si>
    <t>計</t>
    <rPh sb="0" eb="1">
      <t>ケイ</t>
    </rPh>
    <phoneticPr fontId="2"/>
  </si>
  <si>
    <t>7月</t>
    <rPh sb="1" eb="2">
      <t>ガツ</t>
    </rPh>
    <phoneticPr fontId="2"/>
  </si>
  <si>
    <t>契約電力
〔kw〕</t>
    <rPh sb="0" eb="2">
      <t>ケイヤク</t>
    </rPh>
    <rPh sb="2" eb="4">
      <t>デンリョク</t>
    </rPh>
    <phoneticPr fontId="2"/>
  </si>
  <si>
    <t>予定使用電力量〔kwh〕</t>
    <rPh sb="0" eb="2">
      <t>ヨテイ</t>
    </rPh>
    <rPh sb="2" eb="4">
      <t>シヨウ</t>
    </rPh>
    <rPh sb="4" eb="6">
      <t>デンリョク</t>
    </rPh>
    <rPh sb="6" eb="7">
      <t>リョウ</t>
    </rPh>
    <phoneticPr fontId="2"/>
  </si>
  <si>
    <t>施設名</t>
    <rPh sb="0" eb="2">
      <t>シセツ</t>
    </rPh>
    <rPh sb="2" eb="3">
      <t>メイ</t>
    </rPh>
    <phoneticPr fontId="2"/>
  </si>
  <si>
    <t>№</t>
    <phoneticPr fontId="2"/>
  </si>
  <si>
    <t>月別予定使用電力量・契約電力</t>
    <rPh sb="0" eb="2">
      <t>ツキベツ</t>
    </rPh>
    <rPh sb="2" eb="4">
      <t>ヨテイ</t>
    </rPh>
    <rPh sb="4" eb="6">
      <t>シヨウ</t>
    </rPh>
    <rPh sb="6" eb="8">
      <t>デンリョク</t>
    </rPh>
    <rPh sb="8" eb="9">
      <t>リョウ</t>
    </rPh>
    <rPh sb="10" eb="12">
      <t>ケイヤク</t>
    </rPh>
    <rPh sb="12" eb="14">
      <t>デンリョク</t>
    </rPh>
    <phoneticPr fontId="2"/>
  </si>
  <si>
    <t>業務用</t>
    <rPh sb="0" eb="3">
      <t>ギョウムヨウ</t>
    </rPh>
    <phoneticPr fontId="2"/>
  </si>
  <si>
    <t>その他季</t>
    <rPh sb="2" eb="3">
      <t>タ</t>
    </rPh>
    <rPh sb="3" eb="4">
      <t>キ</t>
    </rPh>
    <phoneticPr fontId="2"/>
  </si>
  <si>
    <t>夏季</t>
    <rPh sb="0" eb="2">
      <t>カキ</t>
    </rPh>
    <phoneticPr fontId="2"/>
  </si>
  <si>
    <t>№</t>
    <phoneticPr fontId="2"/>
  </si>
  <si>
    <t>栄中央保育所</t>
    <rPh sb="0" eb="1">
      <t>サカエ</t>
    </rPh>
    <rPh sb="1" eb="3">
      <t>チュウオウ</t>
    </rPh>
    <rPh sb="3" eb="5">
      <t>ホイク</t>
    </rPh>
    <rPh sb="5" eb="6">
      <t>ショ</t>
    </rPh>
    <phoneticPr fontId="2"/>
  </si>
  <si>
    <t>業務用電力</t>
    <rPh sb="0" eb="3">
      <t>ギョウムヨウ</t>
    </rPh>
    <rPh sb="3" eb="5">
      <t>デンリョク</t>
    </rPh>
    <phoneticPr fontId="2"/>
  </si>
  <si>
    <t>下田中学校</t>
    <rPh sb="0" eb="2">
      <t>シタダ</t>
    </rPh>
    <rPh sb="2" eb="5">
      <t>チュウガッコウ</t>
    </rPh>
    <phoneticPr fontId="2"/>
  </si>
  <si>
    <t>栄中学校</t>
    <rPh sb="0" eb="1">
      <t>サカエ</t>
    </rPh>
    <rPh sb="1" eb="4">
      <t>チュウガッコウ</t>
    </rPh>
    <phoneticPr fontId="2"/>
  </si>
  <si>
    <t>大島中学校</t>
    <rPh sb="0" eb="2">
      <t>オオジマ</t>
    </rPh>
    <rPh sb="2" eb="5">
      <t>チュウガッコウ</t>
    </rPh>
    <phoneticPr fontId="2"/>
  </si>
  <si>
    <t>本成寺中学校</t>
    <rPh sb="0" eb="3">
      <t>ホンジョウジ</t>
    </rPh>
    <rPh sb="3" eb="6">
      <t>チュウガッコウ</t>
    </rPh>
    <phoneticPr fontId="2"/>
  </si>
  <si>
    <t>第四中学校</t>
    <rPh sb="0" eb="1">
      <t>ダイ</t>
    </rPh>
    <rPh sb="1" eb="2">
      <t>ヨン</t>
    </rPh>
    <rPh sb="2" eb="5">
      <t>チュウガッコウ</t>
    </rPh>
    <phoneticPr fontId="2"/>
  </si>
  <si>
    <t>第三中学校</t>
    <rPh sb="0" eb="1">
      <t>ダイ</t>
    </rPh>
    <rPh sb="1" eb="2">
      <t>サン</t>
    </rPh>
    <rPh sb="2" eb="5">
      <t>チュウガッコウ</t>
    </rPh>
    <phoneticPr fontId="2"/>
  </si>
  <si>
    <t>飯田小学校</t>
    <rPh sb="0" eb="2">
      <t>イイダ</t>
    </rPh>
    <rPh sb="2" eb="5">
      <t>ショウガッコウ</t>
    </rPh>
    <phoneticPr fontId="2"/>
  </si>
  <si>
    <t>森町小学校</t>
    <rPh sb="0" eb="1">
      <t>モリ</t>
    </rPh>
    <rPh sb="1" eb="2">
      <t>マチ</t>
    </rPh>
    <rPh sb="2" eb="5">
      <t>ショウガッコウ</t>
    </rPh>
    <phoneticPr fontId="2"/>
  </si>
  <si>
    <t>大浦小学校</t>
    <rPh sb="0" eb="2">
      <t>オオウラ</t>
    </rPh>
    <rPh sb="2" eb="5">
      <t>ショウガッコウ</t>
    </rPh>
    <phoneticPr fontId="2"/>
  </si>
  <si>
    <t>笹岡小学校</t>
    <rPh sb="0" eb="2">
      <t>ササオカ</t>
    </rPh>
    <rPh sb="2" eb="5">
      <t>ショウガッコウ</t>
    </rPh>
    <phoneticPr fontId="2"/>
  </si>
  <si>
    <t>長沢小学校</t>
    <rPh sb="0" eb="2">
      <t>ナガサワ</t>
    </rPh>
    <rPh sb="2" eb="5">
      <t>ショウガッコウ</t>
    </rPh>
    <phoneticPr fontId="2"/>
  </si>
  <si>
    <t>大面小学校</t>
    <rPh sb="0" eb="2">
      <t>オオモ</t>
    </rPh>
    <rPh sb="2" eb="5">
      <t>ショウガッコウ</t>
    </rPh>
    <phoneticPr fontId="2"/>
  </si>
  <si>
    <t>栄北小学校</t>
    <rPh sb="0" eb="1">
      <t>サカエ</t>
    </rPh>
    <rPh sb="1" eb="2">
      <t>キタ</t>
    </rPh>
    <rPh sb="2" eb="5">
      <t>ショウガッコウ</t>
    </rPh>
    <phoneticPr fontId="2"/>
  </si>
  <si>
    <t>栄中央小学校</t>
    <rPh sb="0" eb="1">
      <t>サカエ</t>
    </rPh>
    <rPh sb="1" eb="3">
      <t>チュウオウ</t>
    </rPh>
    <rPh sb="3" eb="6">
      <t>ショウガッコウ</t>
    </rPh>
    <phoneticPr fontId="2"/>
  </si>
  <si>
    <t>須頃小学校</t>
    <rPh sb="0" eb="2">
      <t>スゴロ</t>
    </rPh>
    <rPh sb="2" eb="5">
      <t>ショウガッコウ</t>
    </rPh>
    <phoneticPr fontId="2"/>
  </si>
  <si>
    <t>大島小学校</t>
    <rPh sb="0" eb="2">
      <t>オオジマ</t>
    </rPh>
    <rPh sb="2" eb="5">
      <t>ショウガッコウ</t>
    </rPh>
    <phoneticPr fontId="2"/>
  </si>
  <si>
    <t>保内小学校</t>
    <rPh sb="0" eb="2">
      <t>ホナイ</t>
    </rPh>
    <rPh sb="2" eb="5">
      <t>ショウガッコウ</t>
    </rPh>
    <phoneticPr fontId="2"/>
  </si>
  <si>
    <t>月岡小学校</t>
    <rPh sb="0" eb="2">
      <t>ツキオカ</t>
    </rPh>
    <rPh sb="2" eb="5">
      <t>ショウガッコウ</t>
    </rPh>
    <phoneticPr fontId="2"/>
  </si>
  <si>
    <t>西鱈田小学校</t>
    <rPh sb="0" eb="1">
      <t>ニシ</t>
    </rPh>
    <rPh sb="1" eb="3">
      <t>タラダ</t>
    </rPh>
    <rPh sb="3" eb="6">
      <t>ショウガッコウ</t>
    </rPh>
    <phoneticPr fontId="2"/>
  </si>
  <si>
    <t>旭小学校</t>
    <rPh sb="0" eb="1">
      <t>アサヒ</t>
    </rPh>
    <rPh sb="1" eb="4">
      <t>ショウガッコウ</t>
    </rPh>
    <phoneticPr fontId="2"/>
  </si>
  <si>
    <t>井栗小学校</t>
    <rPh sb="0" eb="2">
      <t>イグリ</t>
    </rPh>
    <rPh sb="2" eb="3">
      <t>ショウ</t>
    </rPh>
    <rPh sb="3" eb="5">
      <t>ガッコウ</t>
    </rPh>
    <phoneticPr fontId="2"/>
  </si>
  <si>
    <t>上林小学校</t>
    <rPh sb="0" eb="2">
      <t>カンバヤシ</t>
    </rPh>
    <rPh sb="2" eb="5">
      <t>ショウガッコウ</t>
    </rPh>
    <phoneticPr fontId="2"/>
  </si>
  <si>
    <t>裏館小学校（体育館・調理場）</t>
    <rPh sb="0" eb="2">
      <t>ウラダテ</t>
    </rPh>
    <rPh sb="2" eb="5">
      <t>ショウガッコウ</t>
    </rPh>
    <rPh sb="6" eb="9">
      <t>タイイクカン</t>
    </rPh>
    <rPh sb="10" eb="12">
      <t>チョウリ</t>
    </rPh>
    <rPh sb="12" eb="13">
      <t>ジョウ</t>
    </rPh>
    <phoneticPr fontId="2"/>
  </si>
  <si>
    <t>高圧電力S</t>
    <rPh sb="0" eb="2">
      <t>コウアツ</t>
    </rPh>
    <rPh sb="2" eb="4">
      <t>デンリョク</t>
    </rPh>
    <phoneticPr fontId="2"/>
  </si>
  <si>
    <t>汚泥再生処理センター</t>
    <rPh sb="0" eb="2">
      <t>オデイ</t>
    </rPh>
    <rPh sb="2" eb="4">
      <t>サイセイ</t>
    </rPh>
    <rPh sb="4" eb="6">
      <t>ショリ</t>
    </rPh>
    <phoneticPr fontId="2"/>
  </si>
  <si>
    <t>道心坂最終処分場</t>
    <rPh sb="0" eb="2">
      <t>ドウシン</t>
    </rPh>
    <rPh sb="2" eb="3">
      <t>ザカ</t>
    </rPh>
    <rPh sb="3" eb="5">
      <t>サイシュウ</t>
    </rPh>
    <rPh sb="5" eb="8">
      <t>ショブンジョウ</t>
    </rPh>
    <phoneticPr fontId="2"/>
  </si>
  <si>
    <t>緑のリサイクルセンター</t>
    <rPh sb="0" eb="1">
      <t>ミドリ</t>
    </rPh>
    <phoneticPr fontId="2"/>
  </si>
  <si>
    <t>高圧S</t>
    <rPh sb="0" eb="2">
      <t>コウアツ</t>
    </rPh>
    <phoneticPr fontId="2"/>
  </si>
  <si>
    <t>本成寺西部浄化センター</t>
    <rPh sb="0" eb="3">
      <t>ホンジョウジ</t>
    </rPh>
    <rPh sb="3" eb="5">
      <t>セイブ</t>
    </rPh>
    <rPh sb="5" eb="7">
      <t>ジョウカ</t>
    </rPh>
    <phoneticPr fontId="2"/>
  </si>
  <si>
    <t>下田下水処理センター</t>
    <rPh sb="0" eb="2">
      <t>シタダ</t>
    </rPh>
    <rPh sb="2" eb="4">
      <t>ゲスイ</t>
    </rPh>
    <rPh sb="4" eb="6">
      <t>ショリ</t>
    </rPh>
    <phoneticPr fontId="2"/>
  </si>
  <si>
    <t>栄下水処理センター</t>
    <rPh sb="0" eb="1">
      <t>サカエ</t>
    </rPh>
    <rPh sb="1" eb="3">
      <t>ゲスイ</t>
    </rPh>
    <rPh sb="3" eb="5">
      <t>ショリ</t>
    </rPh>
    <phoneticPr fontId="2"/>
  </si>
  <si>
    <t>三条下水処理センター</t>
    <rPh sb="0" eb="2">
      <t>サンジョウ</t>
    </rPh>
    <rPh sb="2" eb="4">
      <t>ゲスイ</t>
    </rPh>
    <rPh sb="4" eb="6">
      <t>ショリ</t>
    </rPh>
    <phoneticPr fontId="2"/>
  </si>
  <si>
    <t>荒町ポンプ場</t>
    <rPh sb="0" eb="2">
      <t>アラマチ</t>
    </rPh>
    <rPh sb="5" eb="6">
      <t>ジョウ</t>
    </rPh>
    <phoneticPr fontId="2"/>
  </si>
  <si>
    <t>栄学校給食共同調理場</t>
    <rPh sb="0" eb="1">
      <t>サカエ</t>
    </rPh>
    <rPh sb="1" eb="3">
      <t>ガッコウ</t>
    </rPh>
    <rPh sb="3" eb="5">
      <t>キュウショク</t>
    </rPh>
    <rPh sb="5" eb="7">
      <t>キョウドウ</t>
    </rPh>
    <rPh sb="7" eb="9">
      <t>チョウリ</t>
    </rPh>
    <rPh sb="9" eb="10">
      <t>ジョウ</t>
    </rPh>
    <phoneticPr fontId="2"/>
  </si>
  <si>
    <t>嵐南学校給食共同調理場</t>
    <rPh sb="0" eb="2">
      <t>ランナン</t>
    </rPh>
    <rPh sb="2" eb="4">
      <t>ガッコウ</t>
    </rPh>
    <rPh sb="4" eb="6">
      <t>キュウショク</t>
    </rPh>
    <rPh sb="6" eb="8">
      <t>キョウドウ</t>
    </rPh>
    <rPh sb="8" eb="10">
      <t>チョウリ</t>
    </rPh>
    <rPh sb="10" eb="11">
      <t>ジョウ</t>
    </rPh>
    <phoneticPr fontId="2"/>
  </si>
  <si>
    <t>使用電力量(kwh)</t>
    <rPh sb="0" eb="2">
      <t>シヨウ</t>
    </rPh>
    <rPh sb="2" eb="4">
      <t>デンリョク</t>
    </rPh>
    <rPh sb="4" eb="5">
      <t>リョウ</t>
    </rPh>
    <phoneticPr fontId="2"/>
  </si>
  <si>
    <t>福多浄化センター</t>
    <rPh sb="0" eb="1">
      <t>フク</t>
    </rPh>
    <rPh sb="1" eb="2">
      <t>タ</t>
    </rPh>
    <rPh sb="2" eb="4">
      <t>ジョウカ</t>
    </rPh>
    <phoneticPr fontId="2"/>
  </si>
  <si>
    <t>大潟浄化センター</t>
    <rPh sb="0" eb="2">
      <t>オオガタ</t>
    </rPh>
    <rPh sb="2" eb="4">
      <t>ジョウカ</t>
    </rPh>
    <phoneticPr fontId="2"/>
  </si>
  <si>
    <t>帯織浄化センター</t>
    <rPh sb="0" eb="2">
      <t>オビオリ</t>
    </rPh>
    <rPh sb="2" eb="4">
      <t>ジョウカ</t>
    </rPh>
    <phoneticPr fontId="2"/>
  </si>
  <si>
    <t>川通浄化センター</t>
    <rPh sb="0" eb="1">
      <t>カワ</t>
    </rPh>
    <rPh sb="1" eb="2">
      <t>ドオ</t>
    </rPh>
    <rPh sb="2" eb="4">
      <t>ジョウカ</t>
    </rPh>
    <phoneticPr fontId="2"/>
  </si>
  <si>
    <t>7月</t>
  </si>
  <si>
    <t>4月</t>
    <phoneticPr fontId="2"/>
  </si>
  <si>
    <t>平日使用量（Kwh）</t>
    <rPh sb="0" eb="2">
      <t>ヘイジツ</t>
    </rPh>
    <rPh sb="2" eb="5">
      <t>シヨウリョウ</t>
    </rPh>
    <phoneticPr fontId="2"/>
  </si>
  <si>
    <t>須頃保育所</t>
    <rPh sb="0" eb="1">
      <t>ス</t>
    </rPh>
    <rPh sb="1" eb="2">
      <t>ゴロ</t>
    </rPh>
    <rPh sb="2" eb="4">
      <t>ホイク</t>
    </rPh>
    <rPh sb="4" eb="5">
      <t>ショ</t>
    </rPh>
    <phoneticPr fontId="4"/>
  </si>
  <si>
    <t>嵐南小学校・第一中学校</t>
    <rPh sb="6" eb="7">
      <t>ダイ</t>
    </rPh>
    <rPh sb="7" eb="8">
      <t>イチ</t>
    </rPh>
    <rPh sb="8" eb="11">
      <t>チュウガッコウ</t>
    </rPh>
    <phoneticPr fontId="2"/>
  </si>
  <si>
    <t>一ノ木戸小学校・第二中学校</t>
    <rPh sb="8" eb="9">
      <t>ダイ</t>
    </rPh>
    <rPh sb="9" eb="10">
      <t>ニ</t>
    </rPh>
    <rPh sb="10" eb="13">
      <t>チュウガッコウ</t>
    </rPh>
    <phoneticPr fontId="2"/>
  </si>
  <si>
    <t>嵐南保育所</t>
    <rPh sb="0" eb="1">
      <t>ラン</t>
    </rPh>
    <rPh sb="1" eb="2">
      <t>ナン</t>
    </rPh>
    <rPh sb="2" eb="4">
      <t>ホイク</t>
    </rPh>
    <rPh sb="4" eb="5">
      <t>ショ</t>
    </rPh>
    <phoneticPr fontId="4"/>
  </si>
  <si>
    <t>裏館小学校（校舎棟）</t>
    <rPh sb="0" eb="2">
      <t>ウラダテ</t>
    </rPh>
    <rPh sb="2" eb="5">
      <t>ショウガッコウ</t>
    </rPh>
    <rPh sb="6" eb="8">
      <t>コウシャ</t>
    </rPh>
    <rPh sb="8" eb="9">
      <t>トウ</t>
    </rPh>
    <phoneticPr fontId="2"/>
  </si>
  <si>
    <t>大崎学園</t>
    <rPh sb="0" eb="2">
      <t>オオサキ</t>
    </rPh>
    <rPh sb="2" eb="4">
      <t>ガクエン</t>
    </rPh>
    <phoneticPr fontId="2"/>
  </si>
  <si>
    <t>下田中学校ナイター照明設備</t>
    <rPh sb="0" eb="2">
      <t>シタダ</t>
    </rPh>
    <rPh sb="2" eb="5">
      <t>チュウガッコウ</t>
    </rPh>
    <rPh sb="9" eb="11">
      <t>ショウメイ</t>
    </rPh>
    <rPh sb="11" eb="13">
      <t>セツビ</t>
    </rPh>
    <phoneticPr fontId="2"/>
  </si>
  <si>
    <t>千代が丘保育所</t>
    <rPh sb="0" eb="2">
      <t>チヨ</t>
    </rPh>
    <rPh sb="3" eb="4">
      <t>オカ</t>
    </rPh>
    <rPh sb="4" eb="6">
      <t>ホイク</t>
    </rPh>
    <rPh sb="6" eb="7">
      <t>ショ</t>
    </rPh>
    <phoneticPr fontId="2"/>
  </si>
  <si>
    <t>使用電力量（kwh)</t>
    <rPh sb="0" eb="2">
      <t>シヨウ</t>
    </rPh>
    <rPh sb="2" eb="4">
      <t>デンリョク</t>
    </rPh>
    <rPh sb="4" eb="5">
      <t>リョウ</t>
    </rPh>
    <phoneticPr fontId="2"/>
  </si>
  <si>
    <t>休日使用量（Kwh）</t>
    <rPh sb="0" eb="2">
      <t>キュウジツ</t>
    </rPh>
    <rPh sb="2" eb="5">
      <t>シヨウリョウ</t>
    </rPh>
    <phoneticPr fontId="2"/>
  </si>
  <si>
    <t>その他季使用（Kwh）</t>
    <rPh sb="2" eb="3">
      <t>タ</t>
    </rPh>
    <rPh sb="3" eb="4">
      <t>キ</t>
    </rPh>
    <rPh sb="4" eb="6">
      <t>シヨウ</t>
    </rPh>
    <phoneticPr fontId="2"/>
  </si>
  <si>
    <t>夏季使用量（Kwh）</t>
    <rPh sb="0" eb="2">
      <t>カキ</t>
    </rPh>
    <rPh sb="2" eb="5">
      <t>シヨウリョウ</t>
    </rPh>
    <phoneticPr fontId="2"/>
  </si>
  <si>
    <t>ピーク時間使用量（Kwh）</t>
    <rPh sb="3" eb="5">
      <t>ジカン</t>
    </rPh>
    <rPh sb="5" eb="7">
      <t>シヨウ</t>
    </rPh>
    <phoneticPr fontId="2"/>
  </si>
  <si>
    <t>夜間使用量（Kwh）</t>
    <rPh sb="0" eb="2">
      <t>ヤカン</t>
    </rPh>
    <rPh sb="2" eb="5">
      <t>シヨウリョウ</t>
    </rPh>
    <phoneticPr fontId="2"/>
  </si>
  <si>
    <t>三条市役所三条庁舎</t>
    <rPh sb="0" eb="5">
      <t>サンジョウシヤクショ</t>
    </rPh>
    <rPh sb="5" eb="7">
      <t>サンジョウ</t>
    </rPh>
    <rPh sb="7" eb="9">
      <t>チョウシャ</t>
    </rPh>
    <phoneticPr fontId="3"/>
  </si>
  <si>
    <t>三条市役所第二庁舎・厚生福祉会館</t>
    <rPh sb="0" eb="5">
      <t>サンジョウシヤクショ</t>
    </rPh>
    <rPh sb="5" eb="6">
      <t>ダイ</t>
    </rPh>
    <rPh sb="6" eb="7">
      <t>ニ</t>
    </rPh>
    <rPh sb="7" eb="9">
      <t>チョウシャ</t>
    </rPh>
    <rPh sb="10" eb="12">
      <t>コウセイ</t>
    </rPh>
    <rPh sb="12" eb="14">
      <t>フクシ</t>
    </rPh>
    <rPh sb="14" eb="16">
      <t>カイカン</t>
    </rPh>
    <phoneticPr fontId="3"/>
  </si>
  <si>
    <t>三条市役所栄庁舎</t>
    <rPh sb="0" eb="5">
      <t>サンジョウシヤクショ</t>
    </rPh>
    <rPh sb="5" eb="6">
      <t>サカエ</t>
    </rPh>
    <rPh sb="6" eb="8">
      <t>チョウシャ</t>
    </rPh>
    <phoneticPr fontId="3"/>
  </si>
  <si>
    <t>三条市役所下田庁舎</t>
    <rPh sb="0" eb="5">
      <t>サンジョウシヤクショ</t>
    </rPh>
    <rPh sb="5" eb="7">
      <t>シタダ</t>
    </rPh>
    <rPh sb="7" eb="9">
      <t>チョウシャ</t>
    </rPh>
    <phoneticPr fontId="3"/>
  </si>
  <si>
    <t>三条市民球場</t>
    <rPh sb="0" eb="4">
      <t>サンジョウシミン</t>
    </rPh>
    <rPh sb="4" eb="6">
      <t>キュウジョウ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</si>
</sst>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Border="1" applyAlignment="1">
      <alignment vertical="center"/>
    </xf>
    <xf numFmtId="38" fontId="9" fillId="0" borderId="1" xfId="1" applyFont="1" applyBorder="1">
      <alignment vertical="center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38" fontId="5" fillId="0" borderId="1" xfId="1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 indent="1"/>
    </xf>
    <xf numFmtId="0" fontId="5" fillId="0" borderId="1" xfId="0" applyFont="1" applyFill="1" applyBorder="1" applyAlignment="1">
      <alignment horizontal="right" vertical="center" indent="1"/>
    </xf>
    <xf numFmtId="38" fontId="12" fillId="0" borderId="0" xfId="0" applyNumberFormat="1" applyFont="1">
      <alignment vertical="center"/>
    </xf>
    <xf numFmtId="38" fontId="13" fillId="0" borderId="1" xfId="1" applyFont="1" applyFill="1" applyBorder="1" applyAlignment="1">
      <alignment vertical="center"/>
    </xf>
    <xf numFmtId="38" fontId="5" fillId="0" borderId="1" xfId="3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38" fontId="13" fillId="0" borderId="1" xfId="1" applyFont="1" applyBorder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38" fontId="5" fillId="0" borderId="1" xfId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16" fillId="0" borderId="0" xfId="0" applyFont="1" applyBorder="1" applyAlignment="1">
      <alignment vertical="center"/>
    </xf>
    <xf numFmtId="38" fontId="5" fillId="0" borderId="1" xfId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0" applyNumberFormat="1" applyFo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8" fillId="0" borderId="1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shrinkToFit="1"/>
    </xf>
    <xf numFmtId="0" fontId="16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 xr:uid="{00000000-0005-0000-0000-000001000000}"/>
    <cellStyle name="桁区切り 2 2" xfId="3" xr:uid="{00000000-0005-0000-0000-000002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T27"/>
  <sheetViews>
    <sheetView tabSelected="1" view="pageBreakPreview" zoomScaleNormal="100" zoomScaleSheetLayoutView="100" workbookViewId="0">
      <pane xSplit="2" ySplit="4" topLeftCell="C5" activePane="bottomRight" state="frozen"/>
      <selection activeCell="D11" sqref="D11"/>
      <selection pane="topRight" activeCell="D11" sqref="D11"/>
      <selection pane="bottomLeft" activeCell="D11" sqref="D11"/>
      <selection pane="bottomRight" activeCell="F13" sqref="F13"/>
    </sheetView>
  </sheetViews>
  <sheetFormatPr defaultRowHeight="13.5" x14ac:dyDescent="0.15"/>
  <cols>
    <col min="1" max="1" width="2.5" style="21" customWidth="1"/>
    <col min="2" max="2" width="18.625" style="21" customWidth="1"/>
    <col min="3" max="14" width="6.875" style="21" customWidth="1"/>
    <col min="15" max="17" width="9.125" style="21" customWidth="1"/>
    <col min="18" max="19" width="0" style="21" hidden="1" customWidth="1"/>
    <col min="20" max="20" width="7" style="21" customWidth="1"/>
    <col min="21" max="16384" width="9" style="21"/>
  </cols>
  <sheetData>
    <row r="1" spans="1:20" ht="18.75" customHeight="1" x14ac:dyDescent="0.1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T1" s="22" t="s">
        <v>23</v>
      </c>
    </row>
    <row r="2" spans="1:20" ht="11.2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20" ht="18.75" customHeight="1" x14ac:dyDescent="0.15">
      <c r="A3" s="43" t="s">
        <v>1</v>
      </c>
      <c r="B3" s="43" t="s">
        <v>2</v>
      </c>
      <c r="C3" s="43" t="s">
        <v>4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24"/>
      <c r="S3" s="24"/>
      <c r="T3" s="44" t="s">
        <v>3</v>
      </c>
    </row>
    <row r="4" spans="1:20" ht="18.75" customHeight="1" x14ac:dyDescent="0.15">
      <c r="A4" s="43"/>
      <c r="B4" s="43"/>
      <c r="C4" s="20" t="s">
        <v>13</v>
      </c>
      <c r="D4" s="20" t="s">
        <v>14</v>
      </c>
      <c r="E4" s="20" t="s">
        <v>15</v>
      </c>
      <c r="F4" s="20" t="s">
        <v>16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20" t="s">
        <v>10</v>
      </c>
      <c r="M4" s="20" t="s">
        <v>11</v>
      </c>
      <c r="N4" s="20" t="s">
        <v>12</v>
      </c>
      <c r="O4" s="20" t="s">
        <v>17</v>
      </c>
      <c r="P4" s="20" t="s">
        <v>18</v>
      </c>
      <c r="Q4" s="20" t="s">
        <v>19</v>
      </c>
      <c r="R4" s="24"/>
      <c r="S4" s="24"/>
      <c r="T4" s="45"/>
    </row>
    <row r="5" spans="1:20" ht="26.25" customHeight="1" x14ac:dyDescent="0.15">
      <c r="A5" s="20">
        <v>1</v>
      </c>
      <c r="B5" s="25" t="s">
        <v>99</v>
      </c>
      <c r="C5" s="9">
        <v>42000</v>
      </c>
      <c r="D5" s="9">
        <v>40100</v>
      </c>
      <c r="E5" s="9">
        <v>55300</v>
      </c>
      <c r="F5" s="9">
        <v>62400</v>
      </c>
      <c r="G5" s="9">
        <v>86900</v>
      </c>
      <c r="H5" s="9">
        <v>70700</v>
      </c>
      <c r="I5" s="9">
        <v>36600</v>
      </c>
      <c r="J5" s="9">
        <v>37400</v>
      </c>
      <c r="K5" s="9">
        <v>45800</v>
      </c>
      <c r="L5" s="9">
        <v>47100</v>
      </c>
      <c r="M5" s="9">
        <v>43800</v>
      </c>
      <c r="N5" s="9">
        <v>50100</v>
      </c>
      <c r="O5" s="26">
        <f>SUM(C5:N5)</f>
        <v>618200</v>
      </c>
      <c r="P5" s="26">
        <f>SUM(F5:G5)+H5</f>
        <v>220000</v>
      </c>
      <c r="Q5" s="26">
        <f>SUM(C5:E5)+SUM(I5:N5)</f>
        <v>398200</v>
      </c>
      <c r="R5" s="18" t="s">
        <v>20</v>
      </c>
      <c r="S5" s="19">
        <v>487</v>
      </c>
      <c r="T5" s="11">
        <v>422</v>
      </c>
    </row>
    <row r="6" spans="1:20" ht="26.25" customHeight="1" x14ac:dyDescent="0.15">
      <c r="A6" s="20">
        <v>2</v>
      </c>
      <c r="B6" s="25" t="s">
        <v>100</v>
      </c>
      <c r="C6" s="9">
        <f>11500+500</f>
        <v>12000</v>
      </c>
      <c r="D6" s="9">
        <f>14000+1000</f>
        <v>15000</v>
      </c>
      <c r="E6" s="9">
        <v>10500</v>
      </c>
      <c r="F6" s="9">
        <v>11500</v>
      </c>
      <c r="G6" s="9">
        <v>12700</v>
      </c>
      <c r="H6" s="9">
        <v>12000</v>
      </c>
      <c r="I6" s="9">
        <v>12600</v>
      </c>
      <c r="J6" s="9">
        <v>13800</v>
      </c>
      <c r="K6" s="9">
        <v>14600</v>
      </c>
      <c r="L6" s="9">
        <v>15500</v>
      </c>
      <c r="M6" s="9">
        <v>14700</v>
      </c>
      <c r="N6" s="9">
        <v>15000</v>
      </c>
      <c r="O6" s="26">
        <f>SUM(C6:N6)</f>
        <v>159900</v>
      </c>
      <c r="P6" s="26">
        <f>SUM(F6:G6)+H6</f>
        <v>36200</v>
      </c>
      <c r="Q6" s="26">
        <f>SUM(C6:E6)+SUM(I6:N6)</f>
        <v>123700</v>
      </c>
      <c r="R6" s="18" t="s">
        <v>20</v>
      </c>
      <c r="S6" s="19">
        <v>165</v>
      </c>
      <c r="T6" s="11">
        <v>67</v>
      </c>
    </row>
    <row r="7" spans="1:20" ht="26.25" customHeight="1" x14ac:dyDescent="0.15">
      <c r="A7" s="20">
        <v>3</v>
      </c>
      <c r="B7" s="25" t="s">
        <v>101</v>
      </c>
      <c r="C7" s="9">
        <v>28600</v>
      </c>
      <c r="D7" s="9">
        <v>21000</v>
      </c>
      <c r="E7" s="9">
        <v>25800</v>
      </c>
      <c r="F7" s="9">
        <v>31800</v>
      </c>
      <c r="G7" s="9">
        <v>37700</v>
      </c>
      <c r="H7" s="9">
        <v>32100</v>
      </c>
      <c r="I7" s="9">
        <v>22700</v>
      </c>
      <c r="J7" s="9">
        <v>28000</v>
      </c>
      <c r="K7" s="9">
        <f>32600+2500</f>
        <v>35100</v>
      </c>
      <c r="L7" s="9">
        <f>33300+2500</f>
        <v>35800</v>
      </c>
      <c r="M7" s="9">
        <f>33600+2500</f>
        <v>36100</v>
      </c>
      <c r="N7" s="9">
        <f>36400+2500</f>
        <v>38900</v>
      </c>
      <c r="O7" s="26">
        <f>SUM(C7:N7)</f>
        <v>373600</v>
      </c>
      <c r="P7" s="26">
        <f>SUM(F7:G7)+H7</f>
        <v>101600</v>
      </c>
      <c r="Q7" s="26">
        <f>SUM(C7:E7)+SUM(I7:N7)</f>
        <v>272000</v>
      </c>
      <c r="R7" s="18" t="s">
        <v>20</v>
      </c>
      <c r="S7" s="19">
        <v>258</v>
      </c>
      <c r="T7" s="11">
        <v>152</v>
      </c>
    </row>
    <row r="8" spans="1:20" ht="26.25" customHeight="1" x14ac:dyDescent="0.15">
      <c r="A8" s="20">
        <v>4</v>
      </c>
      <c r="B8" s="25" t="s">
        <v>102</v>
      </c>
      <c r="C8" s="9">
        <v>14300</v>
      </c>
      <c r="D8" s="9">
        <v>9000</v>
      </c>
      <c r="E8" s="9">
        <v>9900</v>
      </c>
      <c r="F8" s="9">
        <v>11900</v>
      </c>
      <c r="G8" s="9">
        <v>19500</v>
      </c>
      <c r="H8" s="9">
        <v>14600</v>
      </c>
      <c r="I8" s="9">
        <v>9800</v>
      </c>
      <c r="J8" s="9">
        <v>15100</v>
      </c>
      <c r="K8" s="9">
        <v>17200</v>
      </c>
      <c r="L8" s="9">
        <v>19700</v>
      </c>
      <c r="M8" s="9">
        <v>18300</v>
      </c>
      <c r="N8" s="9">
        <v>18000</v>
      </c>
      <c r="O8" s="26">
        <f>SUM(C8:N8)</f>
        <v>177300</v>
      </c>
      <c r="P8" s="26">
        <f>SUM(F8:G8)+H8</f>
        <v>46000</v>
      </c>
      <c r="Q8" s="26">
        <f>SUM(C8:E8)+SUM(I8:N8)</f>
        <v>131300</v>
      </c>
      <c r="R8" s="18" t="s">
        <v>20</v>
      </c>
      <c r="S8" s="19">
        <v>168</v>
      </c>
      <c r="T8" s="11">
        <v>100</v>
      </c>
    </row>
    <row r="9" spans="1:20" ht="26.25" customHeight="1" x14ac:dyDescent="0.15">
      <c r="A9" s="20">
        <v>5</v>
      </c>
      <c r="B9" s="25" t="s">
        <v>21</v>
      </c>
      <c r="C9" s="9">
        <v>9900</v>
      </c>
      <c r="D9" s="9">
        <v>9200</v>
      </c>
      <c r="E9" s="9">
        <v>9600</v>
      </c>
      <c r="F9" s="9">
        <v>10800</v>
      </c>
      <c r="G9" s="9">
        <v>13900</v>
      </c>
      <c r="H9" s="9">
        <v>11200</v>
      </c>
      <c r="I9" s="9">
        <v>8900</v>
      </c>
      <c r="J9" s="9">
        <v>9500</v>
      </c>
      <c r="K9" s="9">
        <v>14000</v>
      </c>
      <c r="L9" s="9">
        <v>20400</v>
      </c>
      <c r="M9" s="9">
        <v>15100</v>
      </c>
      <c r="N9" s="9">
        <v>12400</v>
      </c>
      <c r="O9" s="26">
        <f>SUM(C9:N9)</f>
        <v>144900</v>
      </c>
      <c r="P9" s="26">
        <f>SUM(F9:G9)+H9</f>
        <v>35900</v>
      </c>
      <c r="Q9" s="26">
        <f>SUM(C9:E9)+SUM(I9:N9)</f>
        <v>109000</v>
      </c>
      <c r="R9" s="18" t="s">
        <v>20</v>
      </c>
      <c r="S9" s="19">
        <v>90</v>
      </c>
      <c r="T9" s="11">
        <v>47</v>
      </c>
    </row>
    <row r="10" spans="1:20" ht="26.25" customHeight="1" x14ac:dyDescent="0.15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4"/>
      <c r="S10" s="24"/>
      <c r="T10" s="10"/>
    </row>
    <row r="11" spans="1:20" ht="26.25" customHeight="1" x14ac:dyDescent="0.15">
      <c r="A11" s="20"/>
      <c r="B11" s="27" t="s">
        <v>22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>
        <f>SUM(O5:O10)</f>
        <v>1473900</v>
      </c>
      <c r="P11" s="26">
        <f>SUM(P5:P10)</f>
        <v>439700</v>
      </c>
      <c r="Q11" s="26">
        <f>SUM(Q5:Q10)</f>
        <v>1034200</v>
      </c>
      <c r="R11" s="24"/>
      <c r="S11" s="24"/>
      <c r="T11" s="10"/>
    </row>
    <row r="12" spans="1:20" ht="18.75" customHeight="1" x14ac:dyDescent="0.15"/>
    <row r="13" spans="1:20" ht="18.75" customHeight="1" x14ac:dyDescent="0.15"/>
    <row r="14" spans="1:20" ht="13.5" customHeight="1" x14ac:dyDescent="0.1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20" ht="13.5" customHeight="1" x14ac:dyDescent="0.1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20" ht="13.5" customHeight="1" x14ac:dyDescent="0.1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3:15" ht="13.5" customHeight="1" x14ac:dyDescent="0.1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3:15" ht="13.5" customHeight="1" x14ac:dyDescent="0.1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3:15" ht="13.5" customHeight="1" x14ac:dyDescent="0.15"/>
    <row r="20" spans="3:15" ht="13.5" customHeight="1" x14ac:dyDescent="0.15"/>
    <row r="21" spans="3:15" ht="13.5" customHeight="1" x14ac:dyDescent="0.15"/>
    <row r="22" spans="3:15" ht="13.5" customHeight="1" x14ac:dyDescent="0.15"/>
    <row r="23" spans="3:15" ht="13.5" customHeight="1" x14ac:dyDescent="0.1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3:15" ht="13.5" customHeight="1" x14ac:dyDescent="0.1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3:15" ht="13.5" customHeight="1" x14ac:dyDescent="0.1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3:15" ht="13.5" customHeight="1" x14ac:dyDescent="0.1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3:15" ht="13.5" customHeight="1" x14ac:dyDescent="0.1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</sheetData>
  <mergeCells count="5">
    <mergeCell ref="A3:A4"/>
    <mergeCell ref="B3:B4"/>
    <mergeCell ref="T3:T4"/>
    <mergeCell ref="C3:Q3"/>
    <mergeCell ref="A1:Q1"/>
  </mergeCells>
  <phoneticPr fontId="2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S32"/>
  <sheetViews>
    <sheetView view="pageBreakPreview" zoomScaleNormal="100" zoomScaleSheetLayoutView="100" workbookViewId="0">
      <selection activeCell="C14" sqref="C14"/>
    </sheetView>
  </sheetViews>
  <sheetFormatPr defaultRowHeight="13.5" x14ac:dyDescent="0.15"/>
  <cols>
    <col min="1" max="1" width="2.5" style="21" customWidth="1"/>
    <col min="2" max="2" width="15.625" style="21" customWidth="1"/>
    <col min="3" max="3" width="10.625" style="21" customWidth="1"/>
    <col min="4" max="15" width="7.5" style="21" customWidth="1"/>
    <col min="16" max="16" width="8.125" style="21" customWidth="1"/>
    <col min="17" max="18" width="0" style="21" hidden="1" customWidth="1"/>
    <col min="19" max="19" width="6.75" style="21" customWidth="1"/>
    <col min="20" max="16384" width="9" style="21"/>
  </cols>
  <sheetData>
    <row r="1" spans="1:19" ht="18.75" customHeight="1" x14ac:dyDescent="0.15">
      <c r="A1" s="46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22"/>
      <c r="R1" s="22"/>
      <c r="S1" s="22" t="s">
        <v>23</v>
      </c>
    </row>
    <row r="2" spans="1:19" ht="12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23"/>
    </row>
    <row r="3" spans="1:19" ht="19.5" customHeight="1" x14ac:dyDescent="0.15">
      <c r="A3" s="43" t="s">
        <v>34</v>
      </c>
      <c r="B3" s="43" t="s">
        <v>33</v>
      </c>
      <c r="C3" s="43"/>
      <c r="D3" s="43" t="s">
        <v>32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4"/>
      <c r="R3" s="24"/>
      <c r="S3" s="44" t="s">
        <v>31</v>
      </c>
    </row>
    <row r="4" spans="1:19" ht="19.5" customHeight="1" x14ac:dyDescent="0.15">
      <c r="A4" s="43"/>
      <c r="B4" s="43"/>
      <c r="C4" s="43"/>
      <c r="D4" s="20" t="s">
        <v>13</v>
      </c>
      <c r="E4" s="20" t="s">
        <v>14</v>
      </c>
      <c r="F4" s="20" t="s">
        <v>15</v>
      </c>
      <c r="G4" s="20" t="s">
        <v>30</v>
      </c>
      <c r="H4" s="20" t="s">
        <v>5</v>
      </c>
      <c r="I4" s="20" t="s">
        <v>6</v>
      </c>
      <c r="J4" s="20" t="s">
        <v>7</v>
      </c>
      <c r="K4" s="20" t="s">
        <v>8</v>
      </c>
      <c r="L4" s="20" t="s">
        <v>9</v>
      </c>
      <c r="M4" s="20" t="s">
        <v>10</v>
      </c>
      <c r="N4" s="20" t="s">
        <v>11</v>
      </c>
      <c r="O4" s="20" t="s">
        <v>12</v>
      </c>
      <c r="P4" s="20" t="s">
        <v>29</v>
      </c>
      <c r="Q4" s="24"/>
      <c r="R4" s="24"/>
      <c r="S4" s="45"/>
    </row>
    <row r="5" spans="1:19" ht="19.5" customHeight="1" x14ac:dyDescent="0.15">
      <c r="A5" s="43">
        <v>1</v>
      </c>
      <c r="B5" s="49" t="s">
        <v>28</v>
      </c>
      <c r="C5" s="37" t="s">
        <v>93</v>
      </c>
      <c r="D5" s="9">
        <v>10500</v>
      </c>
      <c r="E5" s="9">
        <v>8300</v>
      </c>
      <c r="F5" s="9">
        <v>6200</v>
      </c>
      <c r="G5" s="9">
        <v>6500</v>
      </c>
      <c r="H5" s="9">
        <v>7500</v>
      </c>
      <c r="I5" s="9">
        <v>6000</v>
      </c>
      <c r="J5" s="9">
        <v>5800</v>
      </c>
      <c r="K5" s="9">
        <v>11200</v>
      </c>
      <c r="L5" s="9">
        <v>12000</v>
      </c>
      <c r="M5" s="9">
        <v>12400</v>
      </c>
      <c r="N5" s="9">
        <v>11000</v>
      </c>
      <c r="O5" s="9">
        <v>10900</v>
      </c>
      <c r="P5" s="26">
        <f t="shared" ref="P5:P10" si="0">SUM(D5:O5)</f>
        <v>108300</v>
      </c>
      <c r="Q5" s="18" t="s">
        <v>27</v>
      </c>
      <c r="R5" s="19">
        <v>78</v>
      </c>
      <c r="S5" s="43">
        <v>38</v>
      </c>
    </row>
    <row r="6" spans="1:19" ht="19.5" customHeight="1" x14ac:dyDescent="0.15">
      <c r="A6" s="43"/>
      <c r="B6" s="49"/>
      <c r="C6" s="37" t="s">
        <v>84</v>
      </c>
      <c r="D6" s="9">
        <v>7100</v>
      </c>
      <c r="E6" s="9">
        <v>5700</v>
      </c>
      <c r="F6" s="9">
        <v>4100</v>
      </c>
      <c r="G6" s="9">
        <v>4200</v>
      </c>
      <c r="H6" s="9">
        <v>4600</v>
      </c>
      <c r="I6" s="9">
        <v>3800</v>
      </c>
      <c r="J6" s="9">
        <v>3900</v>
      </c>
      <c r="K6" s="9">
        <v>7000</v>
      </c>
      <c r="L6" s="9">
        <v>7700</v>
      </c>
      <c r="M6" s="9">
        <v>7200</v>
      </c>
      <c r="N6" s="9">
        <v>7100</v>
      </c>
      <c r="O6" s="9">
        <v>8100</v>
      </c>
      <c r="P6" s="26">
        <f t="shared" si="0"/>
        <v>70500</v>
      </c>
      <c r="Q6" s="18"/>
      <c r="R6" s="19"/>
      <c r="S6" s="43"/>
    </row>
    <row r="7" spans="1:19" ht="19.5" customHeight="1" x14ac:dyDescent="0.15">
      <c r="A7" s="43"/>
      <c r="B7" s="49"/>
      <c r="C7" s="37" t="s">
        <v>94</v>
      </c>
      <c r="D7" s="9">
        <v>3400</v>
      </c>
      <c r="E7" s="9">
        <v>2600</v>
      </c>
      <c r="F7" s="9">
        <v>2100</v>
      </c>
      <c r="G7" s="9">
        <v>2300</v>
      </c>
      <c r="H7" s="9">
        <v>2900</v>
      </c>
      <c r="I7" s="9">
        <v>2200</v>
      </c>
      <c r="J7" s="9">
        <v>1900</v>
      </c>
      <c r="K7" s="9">
        <v>4200</v>
      </c>
      <c r="L7" s="9">
        <v>4300</v>
      </c>
      <c r="M7" s="9">
        <v>5200</v>
      </c>
      <c r="N7" s="9">
        <v>3900</v>
      </c>
      <c r="O7" s="9">
        <v>2800</v>
      </c>
      <c r="P7" s="26">
        <f t="shared" si="0"/>
        <v>37800</v>
      </c>
      <c r="Q7" s="18"/>
      <c r="R7" s="19"/>
      <c r="S7" s="43"/>
    </row>
    <row r="8" spans="1:19" ht="19.5" customHeight="1" x14ac:dyDescent="0.15">
      <c r="A8" s="43">
        <v>2</v>
      </c>
      <c r="B8" s="47" t="s">
        <v>26</v>
      </c>
      <c r="C8" s="37" t="s">
        <v>93</v>
      </c>
      <c r="D8" s="9">
        <v>2800</v>
      </c>
      <c r="E8" s="9">
        <v>2500</v>
      </c>
      <c r="F8" s="9">
        <v>3300</v>
      </c>
      <c r="G8" s="9">
        <v>4500</v>
      </c>
      <c r="H8" s="9">
        <v>6800</v>
      </c>
      <c r="I8" s="9">
        <v>5200</v>
      </c>
      <c r="J8" s="9">
        <v>2800</v>
      </c>
      <c r="K8" s="9">
        <v>3600</v>
      </c>
      <c r="L8" s="9">
        <v>3300</v>
      </c>
      <c r="M8" s="9">
        <v>4000</v>
      </c>
      <c r="N8" s="9">
        <v>5100</v>
      </c>
      <c r="O8" s="9">
        <v>3300</v>
      </c>
      <c r="P8" s="26">
        <f t="shared" si="0"/>
        <v>47200</v>
      </c>
      <c r="Q8" s="18" t="s">
        <v>25</v>
      </c>
      <c r="R8" s="19">
        <v>75</v>
      </c>
      <c r="S8" s="43">
        <v>37</v>
      </c>
    </row>
    <row r="9" spans="1:19" ht="19.5" customHeight="1" x14ac:dyDescent="0.15">
      <c r="A9" s="43"/>
      <c r="B9" s="47"/>
      <c r="C9" s="37" t="s">
        <v>84</v>
      </c>
      <c r="D9" s="9">
        <v>2100</v>
      </c>
      <c r="E9" s="9">
        <v>1600</v>
      </c>
      <c r="F9" s="9">
        <v>2200</v>
      </c>
      <c r="G9" s="9">
        <v>2600</v>
      </c>
      <c r="H9" s="9">
        <v>4000</v>
      </c>
      <c r="I9" s="9">
        <v>3500</v>
      </c>
      <c r="J9" s="9">
        <v>1900</v>
      </c>
      <c r="K9" s="9">
        <v>1900</v>
      </c>
      <c r="L9" s="9">
        <v>2000</v>
      </c>
      <c r="M9" s="9">
        <v>2400</v>
      </c>
      <c r="N9" s="9">
        <v>2900</v>
      </c>
      <c r="O9" s="9">
        <v>2300</v>
      </c>
      <c r="P9" s="26">
        <f t="shared" si="0"/>
        <v>29400</v>
      </c>
      <c r="Q9" s="18"/>
      <c r="R9" s="19"/>
      <c r="S9" s="43"/>
    </row>
    <row r="10" spans="1:19" ht="19.5" customHeight="1" x14ac:dyDescent="0.15">
      <c r="A10" s="43"/>
      <c r="B10" s="47"/>
      <c r="C10" s="37" t="s">
        <v>94</v>
      </c>
      <c r="D10" s="9">
        <v>700</v>
      </c>
      <c r="E10" s="9">
        <v>900</v>
      </c>
      <c r="F10" s="9">
        <v>1100</v>
      </c>
      <c r="G10" s="9">
        <v>1900</v>
      </c>
      <c r="H10" s="9">
        <v>2800</v>
      </c>
      <c r="I10" s="9">
        <v>1700</v>
      </c>
      <c r="J10" s="9">
        <v>900</v>
      </c>
      <c r="K10" s="9">
        <v>1700</v>
      </c>
      <c r="L10" s="9">
        <v>1300</v>
      </c>
      <c r="M10" s="9">
        <v>1600</v>
      </c>
      <c r="N10" s="9">
        <v>2200</v>
      </c>
      <c r="O10" s="9">
        <v>1000</v>
      </c>
      <c r="P10" s="26">
        <f t="shared" si="0"/>
        <v>17800</v>
      </c>
      <c r="Q10" s="18"/>
      <c r="R10" s="19"/>
      <c r="S10" s="43"/>
    </row>
    <row r="11" spans="1:19" ht="19.5" customHeight="1" x14ac:dyDescent="0.15">
      <c r="A11" s="48" t="s">
        <v>24</v>
      </c>
      <c r="B11" s="48"/>
      <c r="C11" s="37" t="s">
        <v>93</v>
      </c>
      <c r="D11" s="19">
        <f t="shared" ref="D11:O11" si="1">D5+D8</f>
        <v>13300</v>
      </c>
      <c r="E11" s="19">
        <f t="shared" si="1"/>
        <v>10800</v>
      </c>
      <c r="F11" s="19">
        <f t="shared" si="1"/>
        <v>9500</v>
      </c>
      <c r="G11" s="19">
        <f t="shared" si="1"/>
        <v>11000</v>
      </c>
      <c r="H11" s="19">
        <f t="shared" si="1"/>
        <v>14300</v>
      </c>
      <c r="I11" s="19">
        <f t="shared" si="1"/>
        <v>11200</v>
      </c>
      <c r="J11" s="19">
        <f t="shared" si="1"/>
        <v>8600</v>
      </c>
      <c r="K11" s="19">
        <f t="shared" si="1"/>
        <v>14800</v>
      </c>
      <c r="L11" s="19">
        <f t="shared" si="1"/>
        <v>15300</v>
      </c>
      <c r="M11" s="19">
        <f t="shared" si="1"/>
        <v>16400</v>
      </c>
      <c r="N11" s="19">
        <f t="shared" si="1"/>
        <v>16100</v>
      </c>
      <c r="O11" s="19">
        <f t="shared" si="1"/>
        <v>14200</v>
      </c>
      <c r="P11" s="26">
        <f>P5+P8</f>
        <v>155500</v>
      </c>
      <c r="Q11" s="24"/>
      <c r="R11" s="24"/>
      <c r="S11" s="48"/>
    </row>
    <row r="12" spans="1:19" ht="19.5" customHeight="1" x14ac:dyDescent="0.15">
      <c r="A12" s="48"/>
      <c r="B12" s="48"/>
      <c r="C12" s="37" t="s">
        <v>84</v>
      </c>
      <c r="D12" s="26">
        <f t="shared" ref="D12:P12" si="2">D6+D9</f>
        <v>9200</v>
      </c>
      <c r="E12" s="26">
        <f t="shared" si="2"/>
        <v>7300</v>
      </c>
      <c r="F12" s="26">
        <f t="shared" si="2"/>
        <v>6300</v>
      </c>
      <c r="G12" s="26">
        <f t="shared" si="2"/>
        <v>6800</v>
      </c>
      <c r="H12" s="26">
        <f t="shared" si="2"/>
        <v>8600</v>
      </c>
      <c r="I12" s="26">
        <f t="shared" si="2"/>
        <v>7300</v>
      </c>
      <c r="J12" s="26">
        <f t="shared" si="2"/>
        <v>5800</v>
      </c>
      <c r="K12" s="26">
        <f t="shared" si="2"/>
        <v>8900</v>
      </c>
      <c r="L12" s="26">
        <f t="shared" si="2"/>
        <v>9700</v>
      </c>
      <c r="M12" s="26">
        <f t="shared" si="2"/>
        <v>9600</v>
      </c>
      <c r="N12" s="26">
        <f t="shared" si="2"/>
        <v>10000</v>
      </c>
      <c r="O12" s="26">
        <f t="shared" si="2"/>
        <v>10400</v>
      </c>
      <c r="P12" s="26">
        <f t="shared" si="2"/>
        <v>99900</v>
      </c>
      <c r="Q12" s="24"/>
      <c r="R12" s="24"/>
      <c r="S12" s="48"/>
    </row>
    <row r="13" spans="1:19" ht="19.5" customHeight="1" x14ac:dyDescent="0.15">
      <c r="A13" s="48"/>
      <c r="B13" s="48"/>
      <c r="C13" s="37" t="s">
        <v>94</v>
      </c>
      <c r="D13" s="26">
        <f t="shared" ref="D13:P13" si="3">D7+D10</f>
        <v>4100</v>
      </c>
      <c r="E13" s="26">
        <f t="shared" si="3"/>
        <v>3500</v>
      </c>
      <c r="F13" s="26">
        <f t="shared" si="3"/>
        <v>3200</v>
      </c>
      <c r="G13" s="26">
        <f t="shared" si="3"/>
        <v>4200</v>
      </c>
      <c r="H13" s="26">
        <f t="shared" si="3"/>
        <v>5700</v>
      </c>
      <c r="I13" s="26">
        <f t="shared" si="3"/>
        <v>3900</v>
      </c>
      <c r="J13" s="26">
        <f t="shared" si="3"/>
        <v>2800</v>
      </c>
      <c r="K13" s="26">
        <f t="shared" si="3"/>
        <v>5900</v>
      </c>
      <c r="L13" s="26">
        <f t="shared" si="3"/>
        <v>5600</v>
      </c>
      <c r="M13" s="26">
        <f t="shared" si="3"/>
        <v>6800</v>
      </c>
      <c r="N13" s="26">
        <f t="shared" si="3"/>
        <v>6100</v>
      </c>
      <c r="O13" s="26">
        <f t="shared" si="3"/>
        <v>3800</v>
      </c>
      <c r="P13" s="26">
        <f t="shared" si="3"/>
        <v>55600</v>
      </c>
      <c r="Q13" s="24"/>
      <c r="R13" s="24"/>
      <c r="S13" s="48"/>
    </row>
    <row r="14" spans="1:19" ht="19.5" customHeight="1" x14ac:dyDescent="0.15"/>
    <row r="16" spans="1:19" x14ac:dyDescent="0.15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4:16" x14ac:dyDescent="0.15"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4:16" x14ac:dyDescent="0.15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4:16" x14ac:dyDescent="0.1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4:16" x14ac:dyDescent="0.15"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4:16" x14ac:dyDescent="0.1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7" spans="4:16" x14ac:dyDescent="0.1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4:16" x14ac:dyDescent="0.1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4:16" x14ac:dyDescent="0.15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4:16" x14ac:dyDescent="0.1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4:16" x14ac:dyDescent="0.15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4:16" x14ac:dyDescent="0.15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</sheetData>
  <mergeCells count="13">
    <mergeCell ref="A1:P1"/>
    <mergeCell ref="A8:A10"/>
    <mergeCell ref="B8:B10"/>
    <mergeCell ref="S8:S10"/>
    <mergeCell ref="A11:B13"/>
    <mergeCell ref="S11:S13"/>
    <mergeCell ref="B3:C4"/>
    <mergeCell ref="A3:A4"/>
    <mergeCell ref="S3:S4"/>
    <mergeCell ref="D3:P3"/>
    <mergeCell ref="A5:A7"/>
    <mergeCell ref="B5:B7"/>
    <mergeCell ref="S5:S7"/>
  </mergeCells>
  <phoneticPr fontId="4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T14"/>
  <sheetViews>
    <sheetView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2.5" style="21" customWidth="1"/>
    <col min="2" max="2" width="15.75" style="21" customWidth="1"/>
    <col min="3" max="14" width="6.875" style="21" customWidth="1"/>
    <col min="15" max="17" width="8.125" style="21" customWidth="1"/>
    <col min="18" max="19" width="0" style="21" hidden="1" customWidth="1"/>
    <col min="20" max="16384" width="9" style="21"/>
  </cols>
  <sheetData>
    <row r="1" spans="1:20" ht="18.75" customHeight="1" x14ac:dyDescent="0.15">
      <c r="A1" s="46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22"/>
      <c r="S1" s="22"/>
      <c r="T1" s="22" t="s">
        <v>23</v>
      </c>
    </row>
    <row r="2" spans="1:20" ht="11.2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20" ht="18.75" customHeight="1" x14ac:dyDescent="0.15">
      <c r="A3" s="43" t="s">
        <v>39</v>
      </c>
      <c r="B3" s="43" t="s">
        <v>33</v>
      </c>
      <c r="C3" s="43" t="s">
        <v>32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24"/>
      <c r="S3" s="24"/>
      <c r="T3" s="44" t="s">
        <v>31</v>
      </c>
    </row>
    <row r="4" spans="1:20" ht="18.75" customHeight="1" x14ac:dyDescent="0.15">
      <c r="A4" s="43"/>
      <c r="B4" s="43"/>
      <c r="C4" s="20" t="s">
        <v>13</v>
      </c>
      <c r="D4" s="20" t="s">
        <v>14</v>
      </c>
      <c r="E4" s="20" t="s">
        <v>15</v>
      </c>
      <c r="F4" s="20" t="s">
        <v>30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20" t="s">
        <v>10</v>
      </c>
      <c r="M4" s="20" t="s">
        <v>11</v>
      </c>
      <c r="N4" s="20" t="s">
        <v>12</v>
      </c>
      <c r="O4" s="20" t="s">
        <v>29</v>
      </c>
      <c r="P4" s="20" t="s">
        <v>38</v>
      </c>
      <c r="Q4" s="20" t="s">
        <v>37</v>
      </c>
      <c r="R4" s="24"/>
      <c r="S4" s="24"/>
      <c r="T4" s="45"/>
    </row>
    <row r="5" spans="1:20" s="29" customFormat="1" ht="26.25" customHeight="1" x14ac:dyDescent="0.15">
      <c r="A5" s="20">
        <v>1</v>
      </c>
      <c r="B5" s="28" t="s">
        <v>103</v>
      </c>
      <c r="C5" s="9">
        <v>9500</v>
      </c>
      <c r="D5" s="9">
        <v>10000</v>
      </c>
      <c r="E5" s="9">
        <v>12300</v>
      </c>
      <c r="F5" s="9">
        <v>11100</v>
      </c>
      <c r="G5" s="9">
        <v>13700</v>
      </c>
      <c r="H5" s="9">
        <v>11600</v>
      </c>
      <c r="I5" s="9">
        <v>14500</v>
      </c>
      <c r="J5" s="9">
        <v>10900</v>
      </c>
      <c r="K5" s="9">
        <v>10200</v>
      </c>
      <c r="L5" s="9">
        <v>9000</v>
      </c>
      <c r="M5" s="9">
        <v>9300</v>
      </c>
      <c r="N5" s="9">
        <v>8700</v>
      </c>
      <c r="O5" s="26">
        <f>SUM(C5:N5)</f>
        <v>130800</v>
      </c>
      <c r="P5" s="26">
        <f>SUM(G5:H5)+F5</f>
        <v>36400</v>
      </c>
      <c r="Q5" s="26">
        <f>SUM(C5:E5)+SUM(I5:N5)</f>
        <v>94400</v>
      </c>
      <c r="R5" s="18" t="s">
        <v>36</v>
      </c>
      <c r="S5" s="19">
        <v>270</v>
      </c>
      <c r="T5" s="10">
        <v>258</v>
      </c>
    </row>
    <row r="6" spans="1:20" s="29" customFormat="1" ht="26.25" customHeight="1" x14ac:dyDescent="0.15">
      <c r="A6" s="20"/>
      <c r="B6" s="28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18"/>
      <c r="S6" s="19"/>
      <c r="T6" s="10"/>
    </row>
    <row r="7" spans="1:20" ht="26.25" customHeight="1" x14ac:dyDescent="0.15">
      <c r="A7" s="20"/>
      <c r="B7" s="27" t="s">
        <v>24</v>
      </c>
      <c r="C7" s="26">
        <f>SUM(C5:C6)</f>
        <v>9500</v>
      </c>
      <c r="D7" s="26">
        <f t="shared" ref="D7:N7" si="0">SUM(D5:D6)</f>
        <v>10000</v>
      </c>
      <c r="E7" s="26">
        <f t="shared" si="0"/>
        <v>12300</v>
      </c>
      <c r="F7" s="26">
        <f t="shared" si="0"/>
        <v>11100</v>
      </c>
      <c r="G7" s="26">
        <f t="shared" si="0"/>
        <v>13700</v>
      </c>
      <c r="H7" s="26">
        <f t="shared" si="0"/>
        <v>11600</v>
      </c>
      <c r="I7" s="26">
        <f t="shared" si="0"/>
        <v>14500</v>
      </c>
      <c r="J7" s="26">
        <f t="shared" si="0"/>
        <v>10900</v>
      </c>
      <c r="K7" s="26">
        <f t="shared" si="0"/>
        <v>10200</v>
      </c>
      <c r="L7" s="26">
        <f t="shared" si="0"/>
        <v>9000</v>
      </c>
      <c r="M7" s="26">
        <f t="shared" si="0"/>
        <v>9300</v>
      </c>
      <c r="N7" s="26">
        <f t="shared" si="0"/>
        <v>8700</v>
      </c>
      <c r="O7" s="26">
        <f>SUM(O5:O5)</f>
        <v>130800</v>
      </c>
      <c r="P7" s="26">
        <f>SUM(P5:P5)</f>
        <v>36400</v>
      </c>
      <c r="Q7" s="26">
        <f>SUM(Q5:Q5)</f>
        <v>94400</v>
      </c>
      <c r="R7" s="24"/>
      <c r="S7" s="24"/>
      <c r="T7" s="18"/>
    </row>
    <row r="11" spans="1:20" x14ac:dyDescent="0.15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4" spans="1:20" x14ac:dyDescent="0.1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</sheetData>
  <mergeCells count="5">
    <mergeCell ref="A3:A4"/>
    <mergeCell ref="B3:B4"/>
    <mergeCell ref="T3:T4"/>
    <mergeCell ref="C3:Q3"/>
    <mergeCell ref="A1:Q1"/>
  </mergeCells>
  <phoneticPr fontId="4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U145"/>
  <sheetViews>
    <sheetView view="pageBreakPreview" zoomScaleNormal="100" zoomScaleSheetLayoutView="100" workbookViewId="0">
      <selection activeCell="G35" sqref="G35"/>
    </sheetView>
  </sheetViews>
  <sheetFormatPr defaultRowHeight="12" x14ac:dyDescent="0.15"/>
  <cols>
    <col min="1" max="1" width="2.625" style="29" customWidth="1"/>
    <col min="2" max="2" width="15" style="32" customWidth="1"/>
    <col min="3" max="3" width="8.125" style="32" customWidth="1"/>
    <col min="4" max="15" width="7.25" style="29" customWidth="1"/>
    <col min="16" max="16" width="9.375" style="29" bestFit="1" customWidth="1"/>
    <col min="17" max="17" width="7.5" style="29" customWidth="1"/>
    <col min="18" max="18" width="8.875" style="29" customWidth="1"/>
    <col min="19" max="19" width="0" style="29" hidden="1" customWidth="1"/>
    <col min="20" max="20" width="7.375" style="33" customWidth="1"/>
    <col min="21" max="16384" width="9" style="29"/>
  </cols>
  <sheetData>
    <row r="1" spans="1:21" ht="26.25" customHeight="1" x14ac:dyDescent="0.1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30"/>
      <c r="T1" s="30" t="s">
        <v>23</v>
      </c>
    </row>
    <row r="2" spans="1:21" s="21" customFormat="1" ht="18.75" customHeight="1" x14ac:dyDescent="0.15">
      <c r="A2" s="43" t="s">
        <v>39</v>
      </c>
      <c r="B2" s="43" t="s">
        <v>33</v>
      </c>
      <c r="C2" s="43"/>
      <c r="D2" s="43" t="s">
        <v>32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24"/>
      <c r="T2" s="44" t="s">
        <v>31</v>
      </c>
    </row>
    <row r="3" spans="1:21" s="21" customFormat="1" ht="18.75" customHeight="1" x14ac:dyDescent="0.15">
      <c r="A3" s="43"/>
      <c r="B3" s="43"/>
      <c r="C3" s="43"/>
      <c r="D3" s="20" t="s">
        <v>13</v>
      </c>
      <c r="E3" s="20" t="s">
        <v>14</v>
      </c>
      <c r="F3" s="20" t="s">
        <v>15</v>
      </c>
      <c r="G3" s="20" t="s">
        <v>30</v>
      </c>
      <c r="H3" s="20" t="s">
        <v>5</v>
      </c>
      <c r="I3" s="20" t="s">
        <v>6</v>
      </c>
      <c r="J3" s="20" t="s">
        <v>7</v>
      </c>
      <c r="K3" s="20" t="s">
        <v>8</v>
      </c>
      <c r="L3" s="20" t="s">
        <v>9</v>
      </c>
      <c r="M3" s="20" t="s">
        <v>10</v>
      </c>
      <c r="N3" s="20" t="s">
        <v>11</v>
      </c>
      <c r="O3" s="20" t="s">
        <v>12</v>
      </c>
      <c r="P3" s="20" t="s">
        <v>29</v>
      </c>
      <c r="Q3" s="20" t="s">
        <v>38</v>
      </c>
      <c r="R3" s="20" t="s">
        <v>37</v>
      </c>
      <c r="S3" s="24"/>
      <c r="T3" s="45"/>
    </row>
    <row r="4" spans="1:21" ht="23.25" customHeight="1" x14ac:dyDescent="0.15">
      <c r="A4" s="20">
        <v>1</v>
      </c>
      <c r="B4" s="47" t="s">
        <v>89</v>
      </c>
      <c r="C4" s="47"/>
      <c r="D4" s="9">
        <v>13800</v>
      </c>
      <c r="E4" s="9">
        <v>13300</v>
      </c>
      <c r="F4" s="9">
        <f>14400+4100</f>
        <v>18500</v>
      </c>
      <c r="G4" s="9">
        <f>14300+5200</f>
        <v>19500</v>
      </c>
      <c r="H4" s="9">
        <v>14600</v>
      </c>
      <c r="I4" s="9">
        <v>18800</v>
      </c>
      <c r="J4" s="9">
        <v>14000</v>
      </c>
      <c r="K4" s="9">
        <v>13500</v>
      </c>
      <c r="L4" s="9">
        <v>14600</v>
      </c>
      <c r="M4" s="9">
        <v>13400</v>
      </c>
      <c r="N4" s="9">
        <v>13600</v>
      </c>
      <c r="O4" s="9">
        <v>13900</v>
      </c>
      <c r="P4" s="26">
        <f t="shared" ref="P4:P34" si="0">SUM(D4:O4)</f>
        <v>181500</v>
      </c>
      <c r="Q4" s="26">
        <f t="shared" ref="Q4:Q34" si="1">SUM(H4:I4)+G4</f>
        <v>52900</v>
      </c>
      <c r="R4" s="26">
        <f t="shared" ref="R4:R34" si="2">SUM(D4:F4)+SUM(J4:O4)</f>
        <v>128600</v>
      </c>
      <c r="S4" s="20" t="s">
        <v>41</v>
      </c>
      <c r="T4" s="10">
        <v>128</v>
      </c>
      <c r="U4" s="23"/>
    </row>
    <row r="5" spans="1:21" ht="23.25" customHeight="1" x14ac:dyDescent="0.15">
      <c r="A5" s="20">
        <v>2</v>
      </c>
      <c r="B5" s="52" t="s">
        <v>64</v>
      </c>
      <c r="C5" s="52"/>
      <c r="D5" s="9">
        <v>20700</v>
      </c>
      <c r="E5" s="9">
        <v>21000</v>
      </c>
      <c r="F5" s="9">
        <v>24700</v>
      </c>
      <c r="G5" s="9">
        <v>24400</v>
      </c>
      <c r="H5" s="9">
        <v>18700</v>
      </c>
      <c r="I5" s="9">
        <v>23100</v>
      </c>
      <c r="J5" s="9">
        <v>24200</v>
      </c>
      <c r="K5" s="9">
        <v>22600</v>
      </c>
      <c r="L5" s="9">
        <v>23400</v>
      </c>
      <c r="M5" s="9">
        <v>23700</v>
      </c>
      <c r="N5" s="9">
        <v>23400</v>
      </c>
      <c r="O5" s="9">
        <v>24500</v>
      </c>
      <c r="P5" s="26">
        <f t="shared" si="0"/>
        <v>274400</v>
      </c>
      <c r="Q5" s="26">
        <f t="shared" si="1"/>
        <v>66200</v>
      </c>
      <c r="R5" s="26">
        <f t="shared" si="2"/>
        <v>208200</v>
      </c>
      <c r="S5" s="20" t="s">
        <v>41</v>
      </c>
      <c r="T5" s="10">
        <v>192</v>
      </c>
      <c r="U5" s="23"/>
    </row>
    <row r="6" spans="1:21" ht="23.25" customHeight="1" x14ac:dyDescent="0.15">
      <c r="A6" s="20">
        <v>3</v>
      </c>
      <c r="B6" s="47" t="s">
        <v>63</v>
      </c>
      <c r="C6" s="47"/>
      <c r="D6" s="9">
        <v>4400</v>
      </c>
      <c r="E6" s="9">
        <v>4400</v>
      </c>
      <c r="F6" s="9">
        <f>5100+3400</f>
        <v>8500</v>
      </c>
      <c r="G6" s="9">
        <f>6000+5000</f>
        <v>11000</v>
      </c>
      <c r="H6" s="9">
        <v>5700</v>
      </c>
      <c r="I6" s="9">
        <v>7100</v>
      </c>
      <c r="J6" s="9">
        <v>4800</v>
      </c>
      <c r="K6" s="9">
        <v>5000</v>
      </c>
      <c r="L6" s="9">
        <v>5000</v>
      </c>
      <c r="M6" s="9">
        <v>4900</v>
      </c>
      <c r="N6" s="9">
        <v>5000</v>
      </c>
      <c r="O6" s="9">
        <v>4800</v>
      </c>
      <c r="P6" s="26">
        <f t="shared" si="0"/>
        <v>70600</v>
      </c>
      <c r="Q6" s="26">
        <f t="shared" si="1"/>
        <v>23800</v>
      </c>
      <c r="R6" s="26">
        <f t="shared" si="2"/>
        <v>46800</v>
      </c>
      <c r="S6" s="20" t="s">
        <v>41</v>
      </c>
      <c r="T6" s="10">
        <v>67</v>
      </c>
      <c r="U6" s="23"/>
    </row>
    <row r="7" spans="1:21" ht="23.25" customHeight="1" x14ac:dyDescent="0.15">
      <c r="A7" s="20">
        <v>4</v>
      </c>
      <c r="B7" s="47" t="s">
        <v>62</v>
      </c>
      <c r="C7" s="47"/>
      <c r="D7" s="14">
        <v>7400</v>
      </c>
      <c r="E7" s="14">
        <v>6700</v>
      </c>
      <c r="F7" s="14">
        <f>7500+2600</f>
        <v>10100</v>
      </c>
      <c r="G7" s="14">
        <f>8700+4200</f>
        <v>12900</v>
      </c>
      <c r="H7" s="14">
        <v>9400</v>
      </c>
      <c r="I7" s="14">
        <v>11400</v>
      </c>
      <c r="J7" s="14">
        <v>8100</v>
      </c>
      <c r="K7" s="14">
        <v>8800</v>
      </c>
      <c r="L7" s="14">
        <v>10100</v>
      </c>
      <c r="M7" s="14">
        <v>9700</v>
      </c>
      <c r="N7" s="14">
        <v>9500</v>
      </c>
      <c r="O7" s="14">
        <v>9400</v>
      </c>
      <c r="P7" s="26">
        <f t="shared" si="0"/>
        <v>113500</v>
      </c>
      <c r="Q7" s="26">
        <f t="shared" si="1"/>
        <v>33700</v>
      </c>
      <c r="R7" s="26">
        <f t="shared" si="2"/>
        <v>79800</v>
      </c>
      <c r="S7" s="20" t="s">
        <v>41</v>
      </c>
      <c r="T7" s="10">
        <v>96</v>
      </c>
      <c r="U7" s="23"/>
    </row>
    <row r="8" spans="1:21" ht="23.25" customHeight="1" x14ac:dyDescent="0.15">
      <c r="A8" s="20">
        <v>5</v>
      </c>
      <c r="B8" s="47" t="s">
        <v>61</v>
      </c>
      <c r="C8" s="47"/>
      <c r="D8" s="9">
        <v>4600</v>
      </c>
      <c r="E8" s="9">
        <v>4400</v>
      </c>
      <c r="F8" s="9">
        <f>4800+200</f>
        <v>5000</v>
      </c>
      <c r="G8" s="9">
        <f>5200+1800</f>
        <v>7000</v>
      </c>
      <c r="H8" s="9">
        <f>6400</f>
        <v>6400</v>
      </c>
      <c r="I8" s="9">
        <v>7000</v>
      </c>
      <c r="J8" s="9">
        <v>5600</v>
      </c>
      <c r="K8" s="9">
        <v>5500</v>
      </c>
      <c r="L8" s="9">
        <v>6300</v>
      </c>
      <c r="M8" s="9">
        <v>6100</v>
      </c>
      <c r="N8" s="9">
        <v>6100</v>
      </c>
      <c r="O8" s="9">
        <v>5900</v>
      </c>
      <c r="P8" s="26">
        <f t="shared" si="0"/>
        <v>69900</v>
      </c>
      <c r="Q8" s="26">
        <f t="shared" si="1"/>
        <v>20400</v>
      </c>
      <c r="R8" s="26">
        <f t="shared" si="2"/>
        <v>49500</v>
      </c>
      <c r="S8" s="20" t="s">
        <v>41</v>
      </c>
      <c r="T8" s="10">
        <v>81</v>
      </c>
      <c r="U8" s="23"/>
    </row>
    <row r="9" spans="1:21" ht="23.25" customHeight="1" x14ac:dyDescent="0.15">
      <c r="A9" s="20">
        <v>6</v>
      </c>
      <c r="B9" s="47" t="s">
        <v>60</v>
      </c>
      <c r="C9" s="47"/>
      <c r="D9" s="14">
        <v>5100</v>
      </c>
      <c r="E9" s="14">
        <v>4500</v>
      </c>
      <c r="F9" s="14">
        <f>5300+2600</f>
        <v>7900</v>
      </c>
      <c r="G9" s="14">
        <f>6000+4100</f>
        <v>10100</v>
      </c>
      <c r="H9" s="14">
        <v>5800</v>
      </c>
      <c r="I9" s="14">
        <v>6900</v>
      </c>
      <c r="J9" s="14">
        <v>5500</v>
      </c>
      <c r="K9" s="14">
        <v>5500</v>
      </c>
      <c r="L9" s="14">
        <v>6200</v>
      </c>
      <c r="M9" s="14">
        <v>6100</v>
      </c>
      <c r="N9" s="14">
        <v>6000</v>
      </c>
      <c r="O9" s="14">
        <v>5900</v>
      </c>
      <c r="P9" s="26">
        <f t="shared" si="0"/>
        <v>75500</v>
      </c>
      <c r="Q9" s="26">
        <f t="shared" si="1"/>
        <v>22800</v>
      </c>
      <c r="R9" s="26">
        <f t="shared" si="2"/>
        <v>52700</v>
      </c>
      <c r="S9" s="20" t="s">
        <v>41</v>
      </c>
      <c r="T9" s="10">
        <v>61</v>
      </c>
      <c r="U9" s="23"/>
    </row>
    <row r="10" spans="1:21" ht="23.25" customHeight="1" x14ac:dyDescent="0.15">
      <c r="A10" s="20">
        <v>7</v>
      </c>
      <c r="B10" s="47" t="s">
        <v>59</v>
      </c>
      <c r="C10" s="47"/>
      <c r="D10" s="9">
        <v>7000</v>
      </c>
      <c r="E10" s="9">
        <v>5700</v>
      </c>
      <c r="F10" s="9">
        <f>7400+1700</f>
        <v>9100</v>
      </c>
      <c r="G10" s="9">
        <f>8300+4000</f>
        <v>12300</v>
      </c>
      <c r="H10" s="9">
        <v>9100</v>
      </c>
      <c r="I10" s="9">
        <v>11500</v>
      </c>
      <c r="J10" s="9">
        <v>7500</v>
      </c>
      <c r="K10" s="9">
        <v>9000</v>
      </c>
      <c r="L10" s="9">
        <v>11500</v>
      </c>
      <c r="M10" s="9">
        <v>11700</v>
      </c>
      <c r="N10" s="9">
        <v>12600</v>
      </c>
      <c r="O10" s="9">
        <v>11100</v>
      </c>
      <c r="P10" s="26">
        <f t="shared" si="0"/>
        <v>118100</v>
      </c>
      <c r="Q10" s="26">
        <f t="shared" si="1"/>
        <v>32900</v>
      </c>
      <c r="R10" s="26">
        <f t="shared" si="2"/>
        <v>85200</v>
      </c>
      <c r="S10" s="20" t="s">
        <v>41</v>
      </c>
      <c r="T10" s="10">
        <v>126</v>
      </c>
      <c r="U10" s="23"/>
    </row>
    <row r="11" spans="1:21" ht="23.25" customHeight="1" x14ac:dyDescent="0.15">
      <c r="A11" s="20">
        <v>8</v>
      </c>
      <c r="B11" s="47" t="s">
        <v>58</v>
      </c>
      <c r="C11" s="47"/>
      <c r="D11" s="9">
        <v>3800</v>
      </c>
      <c r="E11" s="9">
        <v>3600</v>
      </c>
      <c r="F11" s="9">
        <f>4100+2600</f>
        <v>6700</v>
      </c>
      <c r="G11" s="9">
        <f>4500+4200</f>
        <v>8700</v>
      </c>
      <c r="H11" s="9">
        <v>4900</v>
      </c>
      <c r="I11" s="9">
        <v>5900</v>
      </c>
      <c r="J11" s="9">
        <v>4600</v>
      </c>
      <c r="K11" s="9">
        <v>4300</v>
      </c>
      <c r="L11" s="9">
        <v>4500</v>
      </c>
      <c r="M11" s="9">
        <v>4100</v>
      </c>
      <c r="N11" s="9">
        <v>4000</v>
      </c>
      <c r="O11" s="9">
        <v>4400</v>
      </c>
      <c r="P11" s="26">
        <f t="shared" si="0"/>
        <v>59500</v>
      </c>
      <c r="Q11" s="26">
        <f t="shared" si="1"/>
        <v>19500</v>
      </c>
      <c r="R11" s="26">
        <f t="shared" si="2"/>
        <v>40000</v>
      </c>
      <c r="S11" s="20" t="s">
        <v>41</v>
      </c>
      <c r="T11" s="10">
        <v>62</v>
      </c>
      <c r="U11" s="23"/>
    </row>
    <row r="12" spans="1:21" ht="23.25" customHeight="1" x14ac:dyDescent="0.15">
      <c r="A12" s="20">
        <v>9</v>
      </c>
      <c r="B12" s="47" t="s">
        <v>57</v>
      </c>
      <c r="C12" s="47"/>
      <c r="D12" s="9">
        <v>4200</v>
      </c>
      <c r="E12" s="9">
        <v>3900</v>
      </c>
      <c r="F12" s="9">
        <f>4600+3200</f>
        <v>7800</v>
      </c>
      <c r="G12" s="9">
        <f>5400+3700</f>
        <v>9100</v>
      </c>
      <c r="H12" s="9">
        <v>6000</v>
      </c>
      <c r="I12" s="9">
        <v>7300</v>
      </c>
      <c r="J12" s="9">
        <v>4700</v>
      </c>
      <c r="K12" s="9">
        <v>4700</v>
      </c>
      <c r="L12" s="9">
        <v>4800</v>
      </c>
      <c r="M12" s="9">
        <v>4600</v>
      </c>
      <c r="N12" s="9">
        <v>4800</v>
      </c>
      <c r="O12" s="9">
        <v>5200</v>
      </c>
      <c r="P12" s="26">
        <f>SUM(D12:O12)</f>
        <v>67100</v>
      </c>
      <c r="Q12" s="26">
        <f t="shared" si="1"/>
        <v>22400</v>
      </c>
      <c r="R12" s="26">
        <f t="shared" si="2"/>
        <v>44700</v>
      </c>
      <c r="S12" s="20" t="s">
        <v>41</v>
      </c>
      <c r="T12" s="10">
        <v>62</v>
      </c>
      <c r="U12" s="23"/>
    </row>
    <row r="13" spans="1:21" ht="23.25" customHeight="1" x14ac:dyDescent="0.15">
      <c r="A13" s="20">
        <v>10</v>
      </c>
      <c r="B13" s="47" t="s">
        <v>56</v>
      </c>
      <c r="C13" s="47"/>
      <c r="D13" s="9">
        <v>4400</v>
      </c>
      <c r="E13" s="9">
        <v>3700</v>
      </c>
      <c r="F13" s="9">
        <f>4300+1800</f>
        <v>6100</v>
      </c>
      <c r="G13" s="9">
        <f>4400+3400</f>
        <v>7800</v>
      </c>
      <c r="H13" s="9">
        <v>5400</v>
      </c>
      <c r="I13" s="9">
        <v>6100</v>
      </c>
      <c r="J13" s="9">
        <v>4000</v>
      </c>
      <c r="K13" s="9">
        <v>4300</v>
      </c>
      <c r="L13" s="9">
        <v>5300</v>
      </c>
      <c r="M13" s="9">
        <v>5600</v>
      </c>
      <c r="N13" s="9">
        <v>5400</v>
      </c>
      <c r="O13" s="9">
        <v>5100</v>
      </c>
      <c r="P13" s="26">
        <f t="shared" si="0"/>
        <v>63200</v>
      </c>
      <c r="Q13" s="26">
        <f t="shared" si="1"/>
        <v>19300</v>
      </c>
      <c r="R13" s="26">
        <f t="shared" si="2"/>
        <v>43900</v>
      </c>
      <c r="S13" s="20" t="s">
        <v>41</v>
      </c>
      <c r="T13" s="10">
        <v>67</v>
      </c>
      <c r="U13" s="23"/>
    </row>
    <row r="14" spans="1:21" ht="23.25" customHeight="1" x14ac:dyDescent="0.15">
      <c r="A14" s="20">
        <v>11</v>
      </c>
      <c r="B14" s="47" t="s">
        <v>55</v>
      </c>
      <c r="C14" s="47"/>
      <c r="D14" s="9">
        <f>5200</f>
        <v>5200</v>
      </c>
      <c r="E14" s="9">
        <v>4900</v>
      </c>
      <c r="F14" s="9">
        <f>5000+1200</f>
        <v>6200</v>
      </c>
      <c r="G14" s="9">
        <f>6800+3000</f>
        <v>9800</v>
      </c>
      <c r="H14" s="9">
        <v>7000</v>
      </c>
      <c r="I14" s="9">
        <v>10400</v>
      </c>
      <c r="J14" s="9">
        <v>6400</v>
      </c>
      <c r="K14" s="9">
        <v>6800</v>
      </c>
      <c r="L14" s="9">
        <v>6500</v>
      </c>
      <c r="M14" s="9">
        <v>7700</v>
      </c>
      <c r="N14" s="9">
        <v>7900</v>
      </c>
      <c r="O14" s="9">
        <v>6500</v>
      </c>
      <c r="P14" s="26">
        <f t="shared" si="0"/>
        <v>85300</v>
      </c>
      <c r="Q14" s="26">
        <f t="shared" si="1"/>
        <v>27200</v>
      </c>
      <c r="R14" s="26">
        <f t="shared" si="2"/>
        <v>58100</v>
      </c>
      <c r="S14" s="20" t="s">
        <v>41</v>
      </c>
      <c r="T14" s="10">
        <v>102</v>
      </c>
      <c r="U14" s="23"/>
    </row>
    <row r="15" spans="1:21" ht="23.25" customHeight="1" x14ac:dyDescent="0.15">
      <c r="A15" s="20">
        <v>12</v>
      </c>
      <c r="B15" s="47" t="s">
        <v>54</v>
      </c>
      <c r="C15" s="47"/>
      <c r="D15" s="9">
        <v>5500</v>
      </c>
      <c r="E15" s="9">
        <v>5700</v>
      </c>
      <c r="F15" s="9">
        <f>7600+3100</f>
        <v>10700</v>
      </c>
      <c r="G15" s="9">
        <f>8200+4900</f>
        <v>13100</v>
      </c>
      <c r="H15" s="9">
        <v>8300</v>
      </c>
      <c r="I15" s="9">
        <v>11200</v>
      </c>
      <c r="J15" s="9">
        <v>8400</v>
      </c>
      <c r="K15" s="9">
        <v>8000</v>
      </c>
      <c r="L15" s="9">
        <v>7900</v>
      </c>
      <c r="M15" s="9">
        <v>9200</v>
      </c>
      <c r="N15" s="9">
        <v>8600</v>
      </c>
      <c r="O15" s="9">
        <v>7600</v>
      </c>
      <c r="P15" s="26">
        <f t="shared" si="0"/>
        <v>104200</v>
      </c>
      <c r="Q15" s="26">
        <f t="shared" si="1"/>
        <v>32600</v>
      </c>
      <c r="R15" s="26">
        <f t="shared" si="2"/>
        <v>71600</v>
      </c>
      <c r="S15" s="20" t="s">
        <v>41</v>
      </c>
      <c r="T15" s="10">
        <v>109</v>
      </c>
      <c r="U15" s="23"/>
    </row>
    <row r="16" spans="1:21" ht="23.25" customHeight="1" x14ac:dyDescent="0.15">
      <c r="A16" s="20">
        <v>13</v>
      </c>
      <c r="B16" s="47" t="s">
        <v>53</v>
      </c>
      <c r="C16" s="47"/>
      <c r="D16" s="9">
        <v>5100</v>
      </c>
      <c r="E16" s="9">
        <v>4600</v>
      </c>
      <c r="F16" s="9">
        <f>6900+3800</f>
        <v>10700</v>
      </c>
      <c r="G16" s="9">
        <f>7500+4200</f>
        <v>11700</v>
      </c>
      <c r="H16" s="9">
        <v>7400</v>
      </c>
      <c r="I16" s="9">
        <v>9600</v>
      </c>
      <c r="J16" s="9">
        <v>6400</v>
      </c>
      <c r="K16" s="9">
        <v>6200</v>
      </c>
      <c r="L16" s="9">
        <v>6000</v>
      </c>
      <c r="M16" s="9">
        <v>6100</v>
      </c>
      <c r="N16" s="9">
        <v>6400</v>
      </c>
      <c r="O16" s="9">
        <v>6200</v>
      </c>
      <c r="P16" s="26">
        <f t="shared" si="0"/>
        <v>86400</v>
      </c>
      <c r="Q16" s="26">
        <f t="shared" si="1"/>
        <v>28700</v>
      </c>
      <c r="R16" s="26">
        <f t="shared" si="2"/>
        <v>57700</v>
      </c>
      <c r="S16" s="20" t="s">
        <v>41</v>
      </c>
      <c r="T16" s="10">
        <v>100</v>
      </c>
      <c r="U16" s="23"/>
    </row>
    <row r="17" spans="1:21" ht="23.25" customHeight="1" x14ac:dyDescent="0.15">
      <c r="A17" s="20">
        <v>14</v>
      </c>
      <c r="B17" s="47" t="s">
        <v>52</v>
      </c>
      <c r="C17" s="47"/>
      <c r="D17" s="9">
        <v>4600</v>
      </c>
      <c r="E17" s="9">
        <v>3800</v>
      </c>
      <c r="F17" s="9">
        <f>5300+1900</f>
        <v>7200</v>
      </c>
      <c r="G17" s="9">
        <f>6000+5600</f>
        <v>11600</v>
      </c>
      <c r="H17" s="9">
        <v>6700</v>
      </c>
      <c r="I17" s="9">
        <v>8300</v>
      </c>
      <c r="J17" s="9">
        <v>4700</v>
      </c>
      <c r="K17" s="9">
        <v>5100</v>
      </c>
      <c r="L17" s="9">
        <v>9300</v>
      </c>
      <c r="M17" s="9">
        <v>12600</v>
      </c>
      <c r="N17" s="9">
        <v>9200</v>
      </c>
      <c r="O17" s="9">
        <v>6200</v>
      </c>
      <c r="P17" s="26">
        <f t="shared" si="0"/>
        <v>89300</v>
      </c>
      <c r="Q17" s="26">
        <f t="shared" si="1"/>
        <v>26600</v>
      </c>
      <c r="R17" s="26">
        <f t="shared" si="2"/>
        <v>62700</v>
      </c>
      <c r="S17" s="20" t="s">
        <v>41</v>
      </c>
      <c r="T17" s="10">
        <v>87</v>
      </c>
      <c r="U17" s="23"/>
    </row>
    <row r="18" spans="1:21" ht="23.25" customHeight="1" x14ac:dyDescent="0.15">
      <c r="A18" s="20">
        <v>15</v>
      </c>
      <c r="B18" s="47" t="s">
        <v>51</v>
      </c>
      <c r="C18" s="47"/>
      <c r="D18" s="9">
        <v>3600</v>
      </c>
      <c r="E18" s="9">
        <v>3700</v>
      </c>
      <c r="F18" s="9">
        <f>3800+3600</f>
        <v>7400</v>
      </c>
      <c r="G18" s="9">
        <f>4200+4900</f>
        <v>9100</v>
      </c>
      <c r="H18" s="9">
        <v>4000</v>
      </c>
      <c r="I18" s="9">
        <v>5100</v>
      </c>
      <c r="J18" s="9">
        <v>4400</v>
      </c>
      <c r="K18" s="9">
        <v>4600</v>
      </c>
      <c r="L18" s="9">
        <v>5400</v>
      </c>
      <c r="M18" s="9">
        <v>6900</v>
      </c>
      <c r="N18" s="9">
        <v>4300</v>
      </c>
      <c r="O18" s="9">
        <v>4600</v>
      </c>
      <c r="P18" s="26">
        <f t="shared" si="0"/>
        <v>63100</v>
      </c>
      <c r="Q18" s="26">
        <f t="shared" si="1"/>
        <v>18200</v>
      </c>
      <c r="R18" s="26">
        <f t="shared" si="2"/>
        <v>44900</v>
      </c>
      <c r="S18" s="20" t="s">
        <v>41</v>
      </c>
      <c r="T18" s="10">
        <v>47</v>
      </c>
      <c r="U18" s="23"/>
    </row>
    <row r="19" spans="1:21" ht="23.25" customHeight="1" x14ac:dyDescent="0.15">
      <c r="A19" s="20">
        <v>16</v>
      </c>
      <c r="B19" s="47" t="s">
        <v>50</v>
      </c>
      <c r="C19" s="47"/>
      <c r="D19" s="9">
        <v>4300</v>
      </c>
      <c r="E19" s="9">
        <v>4200</v>
      </c>
      <c r="F19" s="9">
        <f>4800+1600</f>
        <v>6400</v>
      </c>
      <c r="G19" s="9">
        <f>5200+3100</f>
        <v>8300</v>
      </c>
      <c r="H19" s="9">
        <v>4900</v>
      </c>
      <c r="I19" s="9">
        <v>5900</v>
      </c>
      <c r="J19" s="9">
        <v>5400</v>
      </c>
      <c r="K19" s="9">
        <v>5200</v>
      </c>
      <c r="L19" s="9">
        <v>5100</v>
      </c>
      <c r="M19" s="9">
        <v>4500</v>
      </c>
      <c r="N19" s="9">
        <v>4800</v>
      </c>
      <c r="O19" s="9">
        <v>5000</v>
      </c>
      <c r="P19" s="26">
        <f t="shared" si="0"/>
        <v>64000</v>
      </c>
      <c r="Q19" s="26">
        <f t="shared" si="1"/>
        <v>19100</v>
      </c>
      <c r="R19" s="26">
        <f t="shared" si="2"/>
        <v>44900</v>
      </c>
      <c r="S19" s="20" t="s">
        <v>41</v>
      </c>
      <c r="T19" s="10">
        <v>51</v>
      </c>
      <c r="U19" s="23"/>
    </row>
    <row r="20" spans="1:21" ht="23.25" customHeight="1" x14ac:dyDescent="0.15">
      <c r="A20" s="20">
        <v>17</v>
      </c>
      <c r="B20" s="47" t="s">
        <v>49</v>
      </c>
      <c r="C20" s="47"/>
      <c r="D20" s="9">
        <v>4100</v>
      </c>
      <c r="E20" s="9">
        <v>3700</v>
      </c>
      <c r="F20" s="9">
        <f>4000+100</f>
        <v>4100</v>
      </c>
      <c r="G20" s="9">
        <f>4500+1200</f>
        <v>5700</v>
      </c>
      <c r="H20" s="9">
        <v>4300</v>
      </c>
      <c r="I20" s="9">
        <v>5600</v>
      </c>
      <c r="J20" s="9">
        <v>4300</v>
      </c>
      <c r="K20" s="9">
        <v>4500</v>
      </c>
      <c r="L20" s="9">
        <v>3300</v>
      </c>
      <c r="M20" s="9">
        <v>2900</v>
      </c>
      <c r="N20" s="9">
        <v>2900</v>
      </c>
      <c r="O20" s="9">
        <v>4200</v>
      </c>
      <c r="P20" s="26">
        <f t="shared" si="0"/>
        <v>49600</v>
      </c>
      <c r="Q20" s="26">
        <f t="shared" si="1"/>
        <v>15600</v>
      </c>
      <c r="R20" s="26">
        <f t="shared" si="2"/>
        <v>34000</v>
      </c>
      <c r="S20" s="20" t="s">
        <v>41</v>
      </c>
      <c r="T20" s="10">
        <v>61</v>
      </c>
      <c r="U20" s="23"/>
    </row>
    <row r="21" spans="1:21" ht="23.25" customHeight="1" x14ac:dyDescent="0.15">
      <c r="A21" s="20">
        <v>18</v>
      </c>
      <c r="B21" s="47" t="s">
        <v>48</v>
      </c>
      <c r="C21" s="47"/>
      <c r="D21" s="9">
        <v>4700</v>
      </c>
      <c r="E21" s="9">
        <v>4100</v>
      </c>
      <c r="F21" s="9">
        <f>5600+3400</f>
        <v>9000</v>
      </c>
      <c r="G21" s="9">
        <f>5900+7400</f>
        <v>13300</v>
      </c>
      <c r="H21" s="9">
        <v>7800</v>
      </c>
      <c r="I21" s="9">
        <v>6900</v>
      </c>
      <c r="J21" s="9">
        <v>5200</v>
      </c>
      <c r="K21" s="9">
        <v>5200</v>
      </c>
      <c r="L21" s="9">
        <v>6300</v>
      </c>
      <c r="M21" s="9">
        <v>6100</v>
      </c>
      <c r="N21" s="9">
        <v>6000</v>
      </c>
      <c r="O21" s="9">
        <v>5700</v>
      </c>
      <c r="P21" s="26">
        <f t="shared" si="0"/>
        <v>80300</v>
      </c>
      <c r="Q21" s="26">
        <f t="shared" si="1"/>
        <v>28000</v>
      </c>
      <c r="R21" s="26">
        <f t="shared" si="2"/>
        <v>52300</v>
      </c>
      <c r="S21" s="20" t="s">
        <v>41</v>
      </c>
      <c r="T21" s="10">
        <v>78</v>
      </c>
      <c r="U21" s="23"/>
    </row>
    <row r="22" spans="1:21" ht="23.25" customHeight="1" x14ac:dyDescent="0.15">
      <c r="A22" s="20">
        <v>19</v>
      </c>
      <c r="B22" s="47" t="s">
        <v>87</v>
      </c>
      <c r="C22" s="47"/>
      <c r="D22" s="9">
        <v>30500</v>
      </c>
      <c r="E22" s="9">
        <v>35800</v>
      </c>
      <c r="F22" s="9">
        <f>35800+3400</f>
        <v>39200</v>
      </c>
      <c r="G22" s="9">
        <f>40600+5400</f>
        <v>46000</v>
      </c>
      <c r="H22" s="9">
        <v>35100</v>
      </c>
      <c r="I22" s="9">
        <v>45600</v>
      </c>
      <c r="J22" s="9">
        <v>34900</v>
      </c>
      <c r="K22" s="9">
        <v>34100</v>
      </c>
      <c r="L22" s="9">
        <v>34200</v>
      </c>
      <c r="M22" s="9">
        <v>34100</v>
      </c>
      <c r="N22" s="9">
        <v>34200</v>
      </c>
      <c r="O22" s="9">
        <v>34800</v>
      </c>
      <c r="P22" s="26">
        <f t="shared" si="0"/>
        <v>438500</v>
      </c>
      <c r="Q22" s="26">
        <f t="shared" si="1"/>
        <v>126700</v>
      </c>
      <c r="R22" s="26">
        <f t="shared" si="2"/>
        <v>311800</v>
      </c>
      <c r="S22" s="20"/>
      <c r="T22" s="10">
        <v>321</v>
      </c>
      <c r="U22" s="23"/>
    </row>
    <row r="23" spans="1:21" ht="23.25" customHeight="1" x14ac:dyDescent="0.15">
      <c r="A23" s="20">
        <v>20</v>
      </c>
      <c r="B23" s="47" t="s">
        <v>47</v>
      </c>
      <c r="C23" s="47"/>
      <c r="D23" s="9">
        <v>13200</v>
      </c>
      <c r="E23" s="9">
        <v>11900</v>
      </c>
      <c r="F23" s="9">
        <v>12100</v>
      </c>
      <c r="G23" s="9">
        <v>15000</v>
      </c>
      <c r="H23" s="9">
        <v>14400</v>
      </c>
      <c r="I23" s="9">
        <v>15100</v>
      </c>
      <c r="J23" s="9">
        <v>13300</v>
      </c>
      <c r="K23" s="9">
        <v>12700</v>
      </c>
      <c r="L23" s="9">
        <v>14300</v>
      </c>
      <c r="M23" s="9">
        <v>13300</v>
      </c>
      <c r="N23" s="9">
        <v>14000</v>
      </c>
      <c r="O23" s="9">
        <v>13600</v>
      </c>
      <c r="P23" s="26">
        <f t="shared" si="0"/>
        <v>162900</v>
      </c>
      <c r="Q23" s="26">
        <f t="shared" si="1"/>
        <v>44500</v>
      </c>
      <c r="R23" s="26">
        <f t="shared" si="2"/>
        <v>118400</v>
      </c>
      <c r="S23" s="20" t="s">
        <v>41</v>
      </c>
      <c r="T23" s="10">
        <v>117</v>
      </c>
      <c r="U23" s="23"/>
    </row>
    <row r="24" spans="1:21" ht="23.25" customHeight="1" x14ac:dyDescent="0.15">
      <c r="A24" s="20">
        <v>21</v>
      </c>
      <c r="B24" s="47" t="s">
        <v>46</v>
      </c>
      <c r="C24" s="47"/>
      <c r="D24" s="9">
        <v>9900</v>
      </c>
      <c r="E24" s="9">
        <v>9700</v>
      </c>
      <c r="F24" s="9">
        <v>9500</v>
      </c>
      <c r="G24" s="9">
        <f>11400+4600</f>
        <v>16000</v>
      </c>
      <c r="H24" s="9">
        <v>11500</v>
      </c>
      <c r="I24" s="9">
        <v>13400</v>
      </c>
      <c r="J24" s="9">
        <v>10000</v>
      </c>
      <c r="K24" s="9">
        <v>9100</v>
      </c>
      <c r="L24" s="9">
        <v>9800</v>
      </c>
      <c r="M24" s="9">
        <v>9200</v>
      </c>
      <c r="N24" s="9">
        <v>9200</v>
      </c>
      <c r="O24" s="9">
        <v>10300</v>
      </c>
      <c r="P24" s="26">
        <f t="shared" si="0"/>
        <v>127600</v>
      </c>
      <c r="Q24" s="26">
        <f t="shared" si="1"/>
        <v>40900</v>
      </c>
      <c r="R24" s="26">
        <f t="shared" si="2"/>
        <v>86700</v>
      </c>
      <c r="S24" s="20" t="s">
        <v>41</v>
      </c>
      <c r="T24" s="10">
        <v>129</v>
      </c>
      <c r="U24" s="23"/>
    </row>
    <row r="25" spans="1:21" ht="23.25" customHeight="1" x14ac:dyDescent="0.15">
      <c r="A25" s="20">
        <v>22</v>
      </c>
      <c r="B25" s="47" t="s">
        <v>45</v>
      </c>
      <c r="C25" s="47"/>
      <c r="D25" s="9">
        <v>6300</v>
      </c>
      <c r="E25" s="9">
        <v>7000</v>
      </c>
      <c r="F25" s="9">
        <v>7800</v>
      </c>
      <c r="G25" s="9">
        <f>8800+5100</f>
        <v>13900</v>
      </c>
      <c r="H25" s="9">
        <v>10200</v>
      </c>
      <c r="I25" s="9">
        <v>11000</v>
      </c>
      <c r="J25" s="9">
        <v>7800</v>
      </c>
      <c r="K25" s="9">
        <v>7600</v>
      </c>
      <c r="L25" s="9">
        <v>8500</v>
      </c>
      <c r="M25" s="9">
        <v>7600</v>
      </c>
      <c r="N25" s="9">
        <v>7600</v>
      </c>
      <c r="O25" s="9">
        <v>7300</v>
      </c>
      <c r="P25" s="26">
        <f t="shared" si="0"/>
        <v>102600</v>
      </c>
      <c r="Q25" s="26">
        <f t="shared" si="1"/>
        <v>35100</v>
      </c>
      <c r="R25" s="26">
        <f t="shared" si="2"/>
        <v>67500</v>
      </c>
      <c r="S25" s="20" t="s">
        <v>41</v>
      </c>
      <c r="T25" s="10">
        <v>94</v>
      </c>
      <c r="U25" s="23"/>
    </row>
    <row r="26" spans="1:21" ht="23.25" customHeight="1" x14ac:dyDescent="0.15">
      <c r="A26" s="20">
        <v>23</v>
      </c>
      <c r="B26" s="47" t="s">
        <v>44</v>
      </c>
      <c r="C26" s="47"/>
      <c r="D26" s="9">
        <v>3400</v>
      </c>
      <c r="E26" s="9">
        <v>3300</v>
      </c>
      <c r="F26" s="9">
        <v>3600</v>
      </c>
      <c r="G26" s="9">
        <f>4200+700</f>
        <v>4900</v>
      </c>
      <c r="H26" s="9">
        <v>4500</v>
      </c>
      <c r="I26" s="9">
        <v>4900</v>
      </c>
      <c r="J26" s="9">
        <v>4000</v>
      </c>
      <c r="K26" s="9">
        <v>4200</v>
      </c>
      <c r="L26" s="9">
        <v>4900</v>
      </c>
      <c r="M26" s="9">
        <v>4600</v>
      </c>
      <c r="N26" s="9">
        <v>4700</v>
      </c>
      <c r="O26" s="9">
        <v>4400</v>
      </c>
      <c r="P26" s="26">
        <f t="shared" si="0"/>
        <v>51400</v>
      </c>
      <c r="Q26" s="26">
        <f t="shared" si="1"/>
        <v>14300</v>
      </c>
      <c r="R26" s="26">
        <f t="shared" si="2"/>
        <v>37100</v>
      </c>
      <c r="S26" s="20" t="s">
        <v>41</v>
      </c>
      <c r="T26" s="10">
        <v>50</v>
      </c>
      <c r="U26" s="23"/>
    </row>
    <row r="27" spans="1:21" ht="23.25" customHeight="1" x14ac:dyDescent="0.15">
      <c r="A27" s="20">
        <v>24</v>
      </c>
      <c r="B27" s="47" t="s">
        <v>43</v>
      </c>
      <c r="C27" s="47"/>
      <c r="D27" s="9">
        <v>7600</v>
      </c>
      <c r="E27" s="9">
        <v>8100</v>
      </c>
      <c r="F27" s="9">
        <v>8900</v>
      </c>
      <c r="G27" s="9">
        <f>10700+4200</f>
        <v>14900</v>
      </c>
      <c r="H27" s="9">
        <v>11600</v>
      </c>
      <c r="I27" s="9">
        <v>12400</v>
      </c>
      <c r="J27" s="9">
        <v>9300</v>
      </c>
      <c r="K27" s="9">
        <v>9700</v>
      </c>
      <c r="L27" s="9">
        <v>8800</v>
      </c>
      <c r="M27" s="9">
        <v>8200</v>
      </c>
      <c r="N27" s="9">
        <v>8300</v>
      </c>
      <c r="O27" s="9">
        <v>8400</v>
      </c>
      <c r="P27" s="26">
        <f t="shared" si="0"/>
        <v>116200</v>
      </c>
      <c r="Q27" s="26">
        <f t="shared" si="1"/>
        <v>38900</v>
      </c>
      <c r="R27" s="26">
        <f t="shared" si="2"/>
        <v>77300</v>
      </c>
      <c r="S27" s="20" t="s">
        <v>41</v>
      </c>
      <c r="T27" s="10">
        <v>98</v>
      </c>
      <c r="U27" s="23"/>
    </row>
    <row r="28" spans="1:21" ht="23.25" customHeight="1" x14ac:dyDescent="0.15">
      <c r="A28" s="20">
        <v>25</v>
      </c>
      <c r="B28" s="47" t="s">
        <v>42</v>
      </c>
      <c r="C28" s="47"/>
      <c r="D28" s="9">
        <v>13000</v>
      </c>
      <c r="E28" s="9">
        <v>15100</v>
      </c>
      <c r="F28" s="9">
        <v>15700</v>
      </c>
      <c r="G28" s="9">
        <f>17700+4700</f>
        <v>22400</v>
      </c>
      <c r="H28" s="9">
        <v>17200</v>
      </c>
      <c r="I28" s="9">
        <v>18800</v>
      </c>
      <c r="J28" s="9">
        <v>14800</v>
      </c>
      <c r="K28" s="9">
        <v>13700</v>
      </c>
      <c r="L28" s="9">
        <v>20500</v>
      </c>
      <c r="M28" s="9">
        <v>23000</v>
      </c>
      <c r="N28" s="9">
        <v>18100</v>
      </c>
      <c r="O28" s="9">
        <v>14600</v>
      </c>
      <c r="P28" s="26">
        <f t="shared" si="0"/>
        <v>206900</v>
      </c>
      <c r="Q28" s="26">
        <f t="shared" si="1"/>
        <v>58400</v>
      </c>
      <c r="R28" s="26">
        <f t="shared" si="2"/>
        <v>148500</v>
      </c>
      <c r="S28" s="20" t="s">
        <v>41</v>
      </c>
      <c r="T28" s="10">
        <v>174</v>
      </c>
      <c r="U28" s="23"/>
    </row>
    <row r="29" spans="1:21" ht="23.25" customHeight="1" x14ac:dyDescent="0.15">
      <c r="A29" s="20">
        <v>26</v>
      </c>
      <c r="B29" s="47" t="s">
        <v>91</v>
      </c>
      <c r="C29" s="47"/>
      <c r="D29" s="9">
        <v>200</v>
      </c>
      <c r="E29" s="9">
        <v>500</v>
      </c>
      <c r="F29" s="9">
        <v>800</v>
      </c>
      <c r="G29" s="9">
        <v>700</v>
      </c>
      <c r="H29" s="9">
        <v>500</v>
      </c>
      <c r="I29" s="9">
        <v>400</v>
      </c>
      <c r="J29" s="9">
        <v>500</v>
      </c>
      <c r="K29" s="9">
        <v>200</v>
      </c>
      <c r="L29" s="9">
        <v>100</v>
      </c>
      <c r="M29" s="15">
        <v>100</v>
      </c>
      <c r="N29" s="15">
        <v>100</v>
      </c>
      <c r="O29" s="15">
        <v>100</v>
      </c>
      <c r="P29" s="26">
        <f t="shared" si="0"/>
        <v>4200</v>
      </c>
      <c r="Q29" s="26">
        <f t="shared" si="1"/>
        <v>1600</v>
      </c>
      <c r="R29" s="26">
        <f t="shared" si="2"/>
        <v>2600</v>
      </c>
      <c r="S29" s="20"/>
      <c r="T29" s="10">
        <v>100</v>
      </c>
      <c r="U29" s="23"/>
    </row>
    <row r="30" spans="1:21" ht="23.25" customHeight="1" x14ac:dyDescent="0.15">
      <c r="A30" s="20">
        <v>27</v>
      </c>
      <c r="B30" s="47" t="s">
        <v>90</v>
      </c>
      <c r="C30" s="47"/>
      <c r="D30" s="9">
        <v>31100</v>
      </c>
      <c r="E30" s="9">
        <v>34100</v>
      </c>
      <c r="F30" s="9">
        <f>36500+6400</f>
        <v>42900</v>
      </c>
      <c r="G30" s="9">
        <f>40200+9900</f>
        <v>50100</v>
      </c>
      <c r="H30" s="9">
        <v>37400</v>
      </c>
      <c r="I30" s="9">
        <v>42800</v>
      </c>
      <c r="J30" s="9">
        <v>34400</v>
      </c>
      <c r="K30" s="9">
        <v>33200</v>
      </c>
      <c r="L30" s="9">
        <v>38000</v>
      </c>
      <c r="M30" s="9">
        <v>36500</v>
      </c>
      <c r="N30" s="9">
        <v>39100</v>
      </c>
      <c r="O30" s="9">
        <v>36400</v>
      </c>
      <c r="P30" s="26">
        <f>SUM(D30:O30)</f>
        <v>456000</v>
      </c>
      <c r="Q30" s="26">
        <f>SUM(H30:I30)+G30</f>
        <v>130300</v>
      </c>
      <c r="R30" s="26">
        <f>SUM(D30:F30)+SUM(J30:O30)</f>
        <v>325700</v>
      </c>
      <c r="S30" s="20" t="s">
        <v>41</v>
      </c>
      <c r="T30" s="10">
        <v>314</v>
      </c>
      <c r="U30" s="23"/>
    </row>
    <row r="31" spans="1:21" ht="23.25" customHeight="1" x14ac:dyDescent="0.15">
      <c r="A31" s="20">
        <v>28</v>
      </c>
      <c r="B31" s="50" t="s">
        <v>88</v>
      </c>
      <c r="C31" s="50"/>
      <c r="D31" s="9">
        <v>4800</v>
      </c>
      <c r="E31" s="9">
        <v>4000</v>
      </c>
      <c r="F31" s="9">
        <v>4400</v>
      </c>
      <c r="G31" s="9">
        <v>4700</v>
      </c>
      <c r="H31" s="9">
        <v>4800</v>
      </c>
      <c r="I31" s="9">
        <v>4600</v>
      </c>
      <c r="J31" s="9">
        <v>4500</v>
      </c>
      <c r="K31" s="9">
        <v>4900</v>
      </c>
      <c r="L31" s="9">
        <v>6000</v>
      </c>
      <c r="M31" s="9">
        <v>6200</v>
      </c>
      <c r="N31" s="9">
        <v>5500</v>
      </c>
      <c r="O31" s="9">
        <v>5700</v>
      </c>
      <c r="P31" s="26">
        <f>SUM(D31:O31)</f>
        <v>60100</v>
      </c>
      <c r="Q31" s="26">
        <f>SUM(H31:I31)+G31</f>
        <v>14100</v>
      </c>
      <c r="R31" s="26">
        <f>SUM(D31:F31)+SUM(J31:O31)</f>
        <v>46000</v>
      </c>
      <c r="S31" s="20"/>
      <c r="T31" s="10">
        <v>36</v>
      </c>
      <c r="U31" s="23"/>
    </row>
    <row r="32" spans="1:21" ht="23.25" customHeight="1" x14ac:dyDescent="0.15">
      <c r="A32" s="20">
        <v>29</v>
      </c>
      <c r="B32" s="47" t="s">
        <v>85</v>
      </c>
      <c r="C32" s="47"/>
      <c r="D32" s="9">
        <v>4400</v>
      </c>
      <c r="E32" s="9">
        <v>4000</v>
      </c>
      <c r="F32" s="9">
        <v>5100</v>
      </c>
      <c r="G32" s="9">
        <v>5200</v>
      </c>
      <c r="H32" s="9">
        <v>5400</v>
      </c>
      <c r="I32" s="9">
        <v>5200</v>
      </c>
      <c r="J32" s="9">
        <v>4300</v>
      </c>
      <c r="K32" s="9">
        <v>4600</v>
      </c>
      <c r="L32" s="9">
        <v>5900</v>
      </c>
      <c r="M32" s="9">
        <v>6200</v>
      </c>
      <c r="N32" s="9">
        <v>5700</v>
      </c>
      <c r="O32" s="9">
        <v>5700</v>
      </c>
      <c r="P32" s="26">
        <f>SUM(D32:O32)</f>
        <v>61700</v>
      </c>
      <c r="Q32" s="26">
        <f>SUM(H32:I32)+G32</f>
        <v>15800</v>
      </c>
      <c r="R32" s="26">
        <f>SUM(D32:F32)+SUM(J32:O32)</f>
        <v>45900</v>
      </c>
      <c r="S32" s="20"/>
      <c r="T32" s="10">
        <v>37</v>
      </c>
      <c r="U32" s="23"/>
    </row>
    <row r="33" spans="1:21" ht="23.25" customHeight="1" x14ac:dyDescent="0.15">
      <c r="A33" s="20">
        <v>30</v>
      </c>
      <c r="B33" s="50" t="s">
        <v>40</v>
      </c>
      <c r="C33" s="50"/>
      <c r="D33" s="9">
        <v>5800</v>
      </c>
      <c r="E33" s="9">
        <v>4700</v>
      </c>
      <c r="F33" s="9">
        <v>5600</v>
      </c>
      <c r="G33" s="9">
        <v>5900</v>
      </c>
      <c r="H33" s="9">
        <v>6400</v>
      </c>
      <c r="I33" s="9">
        <v>6200</v>
      </c>
      <c r="J33" s="9">
        <v>5600</v>
      </c>
      <c r="K33" s="9">
        <v>5700</v>
      </c>
      <c r="L33" s="9">
        <v>7200</v>
      </c>
      <c r="M33" s="9">
        <v>7300</v>
      </c>
      <c r="N33" s="9">
        <v>6700</v>
      </c>
      <c r="O33" s="9">
        <v>6900</v>
      </c>
      <c r="P33" s="26">
        <f>SUM(D33:O33)</f>
        <v>74000</v>
      </c>
      <c r="Q33" s="26">
        <f>SUM(H33:I33)+G33</f>
        <v>18500</v>
      </c>
      <c r="R33" s="26">
        <f>SUM(D33:F33)+SUM(J33:O33)</f>
        <v>55500</v>
      </c>
      <c r="S33" s="20"/>
      <c r="T33" s="10">
        <v>37</v>
      </c>
      <c r="U33" s="23"/>
    </row>
    <row r="34" spans="1:21" ht="23.25" customHeight="1" x14ac:dyDescent="0.15">
      <c r="A34" s="20">
        <v>31</v>
      </c>
      <c r="B34" s="50" t="s">
        <v>92</v>
      </c>
      <c r="C34" s="50"/>
      <c r="D34" s="9">
        <v>6300</v>
      </c>
      <c r="E34" s="9">
        <v>5100</v>
      </c>
      <c r="F34" s="9">
        <v>6500</v>
      </c>
      <c r="G34" s="9">
        <v>6800</v>
      </c>
      <c r="H34" s="9">
        <v>6800</v>
      </c>
      <c r="I34" s="9">
        <v>6300</v>
      </c>
      <c r="J34" s="9">
        <v>5600</v>
      </c>
      <c r="K34" s="9">
        <v>6300</v>
      </c>
      <c r="L34" s="9">
        <v>8500</v>
      </c>
      <c r="M34" s="9">
        <v>8100</v>
      </c>
      <c r="N34" s="9">
        <v>7700</v>
      </c>
      <c r="O34" s="9">
        <v>8000</v>
      </c>
      <c r="P34" s="26">
        <f t="shared" si="0"/>
        <v>82000</v>
      </c>
      <c r="Q34" s="26">
        <f t="shared" si="1"/>
        <v>19900</v>
      </c>
      <c r="R34" s="26">
        <f t="shared" si="2"/>
        <v>62100</v>
      </c>
      <c r="S34" s="20"/>
      <c r="T34" s="10">
        <v>48</v>
      </c>
      <c r="U34" s="23"/>
    </row>
    <row r="35" spans="1:21" ht="23.25" customHeight="1" x14ac:dyDescent="0.15">
      <c r="A35" s="20"/>
      <c r="B35" s="48" t="s">
        <v>24</v>
      </c>
      <c r="C35" s="48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31">
        <f>SUM(P4:P34)</f>
        <v>3659600</v>
      </c>
      <c r="Q35" s="31">
        <f>SUM(Q4:Q34)</f>
        <v>1068900</v>
      </c>
      <c r="R35" s="31">
        <f>SUM(R4:R34)</f>
        <v>2590700</v>
      </c>
      <c r="S35" s="18"/>
      <c r="T35" s="20"/>
    </row>
    <row r="36" spans="1:21" ht="18.75" customHeight="1" x14ac:dyDescent="0.15"/>
    <row r="37" spans="1:21" ht="18.75" customHeight="1" x14ac:dyDescent="0.15"/>
    <row r="38" spans="1:21" ht="18.75" customHeight="1" x14ac:dyDescent="0.15"/>
    <row r="39" spans="1:21" ht="12" customHeight="1" x14ac:dyDescent="0.15"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5"/>
    </row>
    <row r="40" spans="1:21" ht="12" customHeight="1" x14ac:dyDescent="0.15"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</row>
    <row r="41" spans="1:21" ht="12" customHeight="1" x14ac:dyDescent="0.15"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</row>
    <row r="42" spans="1:21" ht="12" customHeight="1" x14ac:dyDescent="0.15"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</row>
    <row r="43" spans="1:21" ht="12" customHeight="1" x14ac:dyDescent="0.15"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</row>
    <row r="44" spans="1:21" ht="12" customHeight="1" x14ac:dyDescent="0.15"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5"/>
    </row>
    <row r="45" spans="1:21" ht="12" customHeight="1" x14ac:dyDescent="0.15"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5"/>
    </row>
    <row r="46" spans="1:21" x14ac:dyDescent="0.15"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5"/>
    </row>
    <row r="47" spans="1:21" x14ac:dyDescent="0.15"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5"/>
    </row>
    <row r="48" spans="1:21" x14ac:dyDescent="0.15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</row>
    <row r="49" spans="4:16" x14ac:dyDescent="0.15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</row>
    <row r="50" spans="4:16" x14ac:dyDescent="0.15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</row>
    <row r="51" spans="4:16" x14ac:dyDescent="0.15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</row>
    <row r="52" spans="4:16" x14ac:dyDescent="0.15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5"/>
    </row>
    <row r="53" spans="4:16" x14ac:dyDescent="0.15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5"/>
    </row>
    <row r="54" spans="4:16" x14ac:dyDescent="0.15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5"/>
    </row>
    <row r="55" spans="4:16" x14ac:dyDescent="0.15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5"/>
    </row>
    <row r="56" spans="4:16" x14ac:dyDescent="0.15"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</row>
    <row r="57" spans="4:16" x14ac:dyDescent="0.15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</row>
    <row r="58" spans="4:16" x14ac:dyDescent="0.15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</row>
    <row r="59" spans="4:16" x14ac:dyDescent="0.15"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5"/>
    </row>
    <row r="60" spans="4:16" x14ac:dyDescent="0.15"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5"/>
    </row>
    <row r="61" spans="4:16" x14ac:dyDescent="0.15"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5"/>
    </row>
    <row r="62" spans="4:16" x14ac:dyDescent="0.15"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5"/>
    </row>
    <row r="63" spans="4:16" x14ac:dyDescent="0.15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</row>
    <row r="64" spans="4:16" x14ac:dyDescent="0.15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</row>
    <row r="65" spans="4:17" x14ac:dyDescent="0.15"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5"/>
    </row>
    <row r="66" spans="4:17" x14ac:dyDescent="0.15"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5"/>
    </row>
    <row r="67" spans="4:17" x14ac:dyDescent="0.15"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5"/>
    </row>
    <row r="68" spans="4:17" x14ac:dyDescent="0.15"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5"/>
    </row>
    <row r="69" spans="4:17" x14ac:dyDescent="0.15"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/>
    </row>
    <row r="72" spans="4:17" x14ac:dyDescent="0.15"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4:17" x14ac:dyDescent="0.15"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4:17" x14ac:dyDescent="0.15"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4:17" x14ac:dyDescent="0.15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4:17" x14ac:dyDescent="0.15"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4:17" x14ac:dyDescent="0.15"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4:17" x14ac:dyDescent="0.15"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4:17" x14ac:dyDescent="0.15"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4:17" x14ac:dyDescent="0.15"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4:17" x14ac:dyDescent="0.15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4:17" x14ac:dyDescent="0.15"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4:17" x14ac:dyDescent="0.15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4:17" x14ac:dyDescent="0.15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4:17" x14ac:dyDescent="0.15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4:17" x14ac:dyDescent="0.15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4:17" x14ac:dyDescent="0.15"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4:17" x14ac:dyDescent="0.15"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4:17" x14ac:dyDescent="0.15"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4:17" x14ac:dyDescent="0.15"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4:17" x14ac:dyDescent="0.15"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4:17" x14ac:dyDescent="0.15"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4:17" x14ac:dyDescent="0.15"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4:17" x14ac:dyDescent="0.15"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4:17" x14ac:dyDescent="0.15"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4:17" x14ac:dyDescent="0.15"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4:17" x14ac:dyDescent="0.15"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4:17" x14ac:dyDescent="0.15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4:17" x14ac:dyDescent="0.15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4:17" x14ac:dyDescent="0.15"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4:17" x14ac:dyDescent="0.15"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4:17" x14ac:dyDescent="0.15"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4:17" x14ac:dyDescent="0.15"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4:17" x14ac:dyDescent="0.15"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4:17" x14ac:dyDescent="0.15"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4:17" x14ac:dyDescent="0.15"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4:17" x14ac:dyDescent="0.15"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4:17" x14ac:dyDescent="0.15"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4:17" x14ac:dyDescent="0.15"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4:17" x14ac:dyDescent="0.15"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4:17" x14ac:dyDescent="0.15"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4:17" x14ac:dyDescent="0.15"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4:15" x14ac:dyDescent="0.15"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4:15" x14ac:dyDescent="0.15"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4:15" x14ac:dyDescent="0.15"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4:15" x14ac:dyDescent="0.15"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4:15" x14ac:dyDescent="0.15"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4:15" x14ac:dyDescent="0.15"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4:15" x14ac:dyDescent="0.15"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4:15" x14ac:dyDescent="0.15"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4:15" x14ac:dyDescent="0.15"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4:15" x14ac:dyDescent="0.15"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4:15" x14ac:dyDescent="0.15"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4:15" x14ac:dyDescent="0.15"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4:15" x14ac:dyDescent="0.15"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4:15" x14ac:dyDescent="0.15"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4:15" x14ac:dyDescent="0.15"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4:15" x14ac:dyDescent="0.15"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4:15" x14ac:dyDescent="0.15"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4:15" x14ac:dyDescent="0.15"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4:15" x14ac:dyDescent="0.15"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4:15" x14ac:dyDescent="0.15"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4:15" x14ac:dyDescent="0.15">
      <c r="D133" s="35"/>
    </row>
    <row r="134" spans="4:15" x14ac:dyDescent="0.15">
      <c r="D134" s="35"/>
    </row>
    <row r="135" spans="4:15" x14ac:dyDescent="0.15">
      <c r="D135" s="35"/>
    </row>
    <row r="136" spans="4:15" x14ac:dyDescent="0.15">
      <c r="D136" s="35"/>
    </row>
    <row r="137" spans="4:15" x14ac:dyDescent="0.15">
      <c r="D137" s="35"/>
    </row>
    <row r="138" spans="4:15" x14ac:dyDescent="0.15">
      <c r="D138" s="35"/>
    </row>
    <row r="139" spans="4:15" x14ac:dyDescent="0.15">
      <c r="D139" s="35"/>
    </row>
    <row r="140" spans="4:15" x14ac:dyDescent="0.15">
      <c r="D140" s="35"/>
    </row>
    <row r="141" spans="4:15" x14ac:dyDescent="0.15">
      <c r="D141" s="35"/>
    </row>
    <row r="142" spans="4:15" x14ac:dyDescent="0.15">
      <c r="D142" s="35"/>
    </row>
    <row r="143" spans="4:15" x14ac:dyDescent="0.15">
      <c r="D143" s="35"/>
    </row>
    <row r="144" spans="4:15" x14ac:dyDescent="0.15">
      <c r="D144" s="35"/>
    </row>
    <row r="145" spans="4:4" x14ac:dyDescent="0.15">
      <c r="D145" s="35"/>
    </row>
  </sheetData>
  <mergeCells count="37">
    <mergeCell ref="B35:C35"/>
    <mergeCell ref="B22:C22"/>
    <mergeCell ref="B23:C23"/>
    <mergeCell ref="B24:C24"/>
    <mergeCell ref="B25:C25"/>
    <mergeCell ref="B27:C27"/>
    <mergeCell ref="B26:C26"/>
    <mergeCell ref="B28:C28"/>
    <mergeCell ref="B29:C29"/>
    <mergeCell ref="B34:C34"/>
    <mergeCell ref="B13:C13"/>
    <mergeCell ref="B14:C14"/>
    <mergeCell ref="B15:C15"/>
    <mergeCell ref="B16:C16"/>
    <mergeCell ref="B33:C33"/>
    <mergeCell ref="B17:C17"/>
    <mergeCell ref="B18:C18"/>
    <mergeCell ref="B19:C19"/>
    <mergeCell ref="B20:C20"/>
    <mergeCell ref="B21:C21"/>
    <mergeCell ref="B32:C32"/>
    <mergeCell ref="B12:C12"/>
    <mergeCell ref="B31:C31"/>
    <mergeCell ref="A1:R1"/>
    <mergeCell ref="A2:A3"/>
    <mergeCell ref="T2:T3"/>
    <mergeCell ref="D2:R2"/>
    <mergeCell ref="B4:C4"/>
    <mergeCell ref="B5:C5"/>
    <mergeCell ref="B2:C3"/>
    <mergeCell ref="B6:C6"/>
    <mergeCell ref="B7:C7"/>
    <mergeCell ref="B8:C8"/>
    <mergeCell ref="B9:C9"/>
    <mergeCell ref="B10:C10"/>
    <mergeCell ref="B30:C30"/>
    <mergeCell ref="B11:C11"/>
  </mergeCells>
  <phoneticPr fontId="4"/>
  <pageMargins left="0.70866141732283472" right="0.31496062992125984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U17"/>
  <sheetViews>
    <sheetView view="pageBreakPreview" zoomScaleNormal="100" zoomScaleSheetLayoutView="100" workbookViewId="0">
      <selection activeCell="G19" sqref="G19"/>
    </sheetView>
  </sheetViews>
  <sheetFormatPr defaultRowHeight="12" x14ac:dyDescent="0.15"/>
  <cols>
    <col min="1" max="1" width="2.625" style="29" customWidth="1"/>
    <col min="2" max="2" width="15" style="32" customWidth="1"/>
    <col min="3" max="3" width="8.125" style="32" customWidth="1"/>
    <col min="4" max="15" width="7.25" style="29" customWidth="1"/>
    <col min="16" max="16" width="9.375" style="29" bestFit="1" customWidth="1"/>
    <col min="17" max="17" width="7.5" style="29" customWidth="1"/>
    <col min="18" max="18" width="8.875" style="29" customWidth="1"/>
    <col min="19" max="19" width="0" style="29" hidden="1" customWidth="1"/>
    <col min="20" max="20" width="7.375" style="33" customWidth="1"/>
    <col min="21" max="16384" width="9" style="29"/>
  </cols>
  <sheetData>
    <row r="1" spans="1:21" ht="26.25" customHeight="1" x14ac:dyDescent="0.1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30"/>
      <c r="T1" s="30" t="s">
        <v>23</v>
      </c>
    </row>
    <row r="2" spans="1:21" s="21" customFormat="1" ht="18.75" customHeight="1" x14ac:dyDescent="0.15">
      <c r="A2" s="43" t="s">
        <v>39</v>
      </c>
      <c r="B2" s="43" t="s">
        <v>33</v>
      </c>
      <c r="C2" s="43"/>
      <c r="D2" s="43" t="s">
        <v>32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24"/>
      <c r="T2" s="44" t="s">
        <v>31</v>
      </c>
    </row>
    <row r="3" spans="1:21" s="21" customFormat="1" ht="18.75" customHeight="1" x14ac:dyDescent="0.15">
      <c r="A3" s="43"/>
      <c r="B3" s="43"/>
      <c r="C3" s="43"/>
      <c r="D3" s="20" t="s">
        <v>13</v>
      </c>
      <c r="E3" s="20" t="s">
        <v>14</v>
      </c>
      <c r="F3" s="20" t="s">
        <v>15</v>
      </c>
      <c r="G3" s="20" t="s">
        <v>30</v>
      </c>
      <c r="H3" s="20" t="s">
        <v>5</v>
      </c>
      <c r="I3" s="20" t="s">
        <v>6</v>
      </c>
      <c r="J3" s="20" t="s">
        <v>7</v>
      </c>
      <c r="K3" s="20" t="s">
        <v>8</v>
      </c>
      <c r="L3" s="20" t="s">
        <v>9</v>
      </c>
      <c r="M3" s="20" t="s">
        <v>10</v>
      </c>
      <c r="N3" s="20" t="s">
        <v>11</v>
      </c>
      <c r="O3" s="20" t="s">
        <v>12</v>
      </c>
      <c r="P3" s="20" t="s">
        <v>29</v>
      </c>
      <c r="Q3" s="20" t="s">
        <v>38</v>
      </c>
      <c r="R3" s="20" t="s">
        <v>37</v>
      </c>
      <c r="S3" s="24"/>
      <c r="T3" s="45"/>
    </row>
    <row r="4" spans="1:21" ht="23.25" customHeight="1" x14ac:dyDescent="0.15">
      <c r="A4" s="20">
        <v>1</v>
      </c>
      <c r="B4" s="47" t="s">
        <v>86</v>
      </c>
      <c r="C4" s="47"/>
      <c r="D4" s="9">
        <v>68400</v>
      </c>
      <c r="E4" s="9">
        <v>72400</v>
      </c>
      <c r="F4" s="9">
        <f>76700+6100</f>
        <v>82800</v>
      </c>
      <c r="G4" s="9">
        <f>81500+8700</f>
        <v>90200</v>
      </c>
      <c r="H4" s="9">
        <v>66400</v>
      </c>
      <c r="I4" s="9">
        <v>87900</v>
      </c>
      <c r="J4" s="9">
        <v>75000</v>
      </c>
      <c r="K4" s="9">
        <v>72800</v>
      </c>
      <c r="L4" s="9">
        <v>77400</v>
      </c>
      <c r="M4" s="9">
        <v>79000</v>
      </c>
      <c r="N4" s="9">
        <v>77800</v>
      </c>
      <c r="O4" s="9">
        <v>76000</v>
      </c>
      <c r="P4" s="26">
        <f t="shared" ref="P4" si="0">SUM(D4:O4)</f>
        <v>926100</v>
      </c>
      <c r="Q4" s="26">
        <f t="shared" ref="Q4" si="1">SUM(H4:I4)+G4</f>
        <v>244500</v>
      </c>
      <c r="R4" s="26">
        <f t="shared" ref="R4" si="2">SUM(D4:F4)+SUM(J4:O4)</f>
        <v>681600</v>
      </c>
      <c r="S4" s="20" t="s">
        <v>41</v>
      </c>
      <c r="T4" s="20">
        <v>615</v>
      </c>
      <c r="U4" s="23"/>
    </row>
    <row r="5" spans="1:21" ht="23.25" customHeight="1" x14ac:dyDescent="0.15">
      <c r="A5" s="20"/>
      <c r="B5" s="53"/>
      <c r="C5" s="5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26"/>
      <c r="Q5" s="26"/>
      <c r="R5" s="26"/>
      <c r="S5" s="20"/>
      <c r="T5" s="20"/>
      <c r="U5" s="23"/>
    </row>
    <row r="6" spans="1:21" ht="23.25" customHeight="1" x14ac:dyDescent="0.15">
      <c r="A6" s="20"/>
      <c r="B6" s="48" t="s">
        <v>24</v>
      </c>
      <c r="C6" s="48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31">
        <f>SUM(P4:P4)</f>
        <v>926100</v>
      </c>
      <c r="Q6" s="31">
        <f>SUM(Q4:Q4)</f>
        <v>244500</v>
      </c>
      <c r="R6" s="31">
        <f>SUM(R4:R4)</f>
        <v>681600</v>
      </c>
      <c r="S6" s="18"/>
      <c r="T6" s="20"/>
    </row>
    <row r="7" spans="1:21" ht="18.75" customHeight="1" x14ac:dyDescent="0.15"/>
    <row r="8" spans="1:21" ht="18.75" customHeight="1" x14ac:dyDescent="0.15"/>
    <row r="9" spans="1:21" ht="18.75" customHeight="1" x14ac:dyDescent="0.15"/>
    <row r="10" spans="1:21" ht="18.75" customHeight="1" x14ac:dyDescent="0.15"/>
    <row r="11" spans="1:21" ht="18.75" customHeight="1" x14ac:dyDescent="0.15"/>
    <row r="12" spans="1:21" ht="18.75" customHeight="1" x14ac:dyDescent="0.15"/>
    <row r="13" spans="1:21" ht="18.75" customHeight="1" x14ac:dyDescent="0.15"/>
    <row r="14" spans="1:21" x14ac:dyDescent="0.15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/>
    </row>
    <row r="17" spans="4:16" x14ac:dyDescent="0.15"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</sheetData>
  <mergeCells count="8">
    <mergeCell ref="T2:T3"/>
    <mergeCell ref="B4:C4"/>
    <mergeCell ref="B6:C6"/>
    <mergeCell ref="A1:R1"/>
    <mergeCell ref="A2:A3"/>
    <mergeCell ref="B2:C3"/>
    <mergeCell ref="D2:R2"/>
    <mergeCell ref="B5:C5"/>
  </mergeCells>
  <phoneticPr fontId="11"/>
  <pageMargins left="0.70866141732283472" right="0.31496062992125984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T45"/>
  <sheetViews>
    <sheetView view="pageBreakPreview" zoomScaleNormal="100" zoomScaleSheetLayoutView="100" workbookViewId="0">
      <selection activeCell="I13" sqref="I13"/>
    </sheetView>
  </sheetViews>
  <sheetFormatPr defaultRowHeight="13.5" x14ac:dyDescent="0.15"/>
  <cols>
    <col min="1" max="1" width="2.5" style="21" customWidth="1"/>
    <col min="2" max="2" width="15.625" style="21" customWidth="1"/>
    <col min="3" max="14" width="6.875" style="21" customWidth="1"/>
    <col min="15" max="15" width="8.75" style="21" customWidth="1"/>
    <col min="16" max="17" width="8.875" style="21" customWidth="1"/>
    <col min="18" max="19" width="9" style="21" hidden="1" customWidth="1"/>
    <col min="20" max="20" width="7" style="21" customWidth="1"/>
    <col min="21" max="16384" width="9" style="21"/>
  </cols>
  <sheetData>
    <row r="1" spans="1:20" ht="18.75" customHeight="1" x14ac:dyDescent="0.15">
      <c r="A1" s="46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22"/>
      <c r="S1" s="22"/>
      <c r="T1" s="22" t="s">
        <v>23</v>
      </c>
    </row>
    <row r="2" spans="1:20" ht="11.2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20" ht="18.75" customHeight="1" x14ac:dyDescent="0.15">
      <c r="A3" s="43" t="s">
        <v>39</v>
      </c>
      <c r="B3" s="43" t="s">
        <v>33</v>
      </c>
      <c r="C3" s="43" t="s">
        <v>32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24"/>
      <c r="S3" s="24"/>
      <c r="T3" s="44" t="s">
        <v>31</v>
      </c>
    </row>
    <row r="4" spans="1:20" ht="18.75" customHeight="1" x14ac:dyDescent="0.15">
      <c r="A4" s="43"/>
      <c r="B4" s="43"/>
      <c r="C4" s="20" t="s">
        <v>13</v>
      </c>
      <c r="D4" s="20" t="s">
        <v>14</v>
      </c>
      <c r="E4" s="20" t="s">
        <v>15</v>
      </c>
      <c r="F4" s="20" t="s">
        <v>30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20" t="s">
        <v>10</v>
      </c>
      <c r="M4" s="20" t="s">
        <v>11</v>
      </c>
      <c r="N4" s="20" t="s">
        <v>12</v>
      </c>
      <c r="O4" s="20" t="s">
        <v>29</v>
      </c>
      <c r="P4" s="20" t="s">
        <v>38</v>
      </c>
      <c r="Q4" s="20" t="s">
        <v>37</v>
      </c>
      <c r="R4" s="24"/>
      <c r="S4" s="24"/>
      <c r="T4" s="45"/>
    </row>
    <row r="5" spans="1:20" s="29" customFormat="1" ht="26.25" customHeight="1" x14ac:dyDescent="0.15">
      <c r="A5" s="20">
        <v>1</v>
      </c>
      <c r="B5" s="36" t="s">
        <v>76</v>
      </c>
      <c r="C5" s="9">
        <v>17500</v>
      </c>
      <c r="D5" s="9">
        <v>20300</v>
      </c>
      <c r="E5" s="9">
        <v>20600</v>
      </c>
      <c r="F5" s="9">
        <v>21000</v>
      </c>
      <c r="G5" s="9">
        <v>17000</v>
      </c>
      <c r="H5" s="9">
        <v>20800</v>
      </c>
      <c r="I5" s="9">
        <v>18700</v>
      </c>
      <c r="J5" s="9">
        <v>17900</v>
      </c>
      <c r="K5" s="9">
        <v>20300</v>
      </c>
      <c r="L5" s="9">
        <v>19400</v>
      </c>
      <c r="M5" s="9">
        <v>17100</v>
      </c>
      <c r="N5" s="9">
        <v>18400</v>
      </c>
      <c r="O5" s="26">
        <f t="shared" ref="O5:O14" si="0">SUM(C5:N5)</f>
        <v>229000</v>
      </c>
      <c r="P5" s="26">
        <f t="shared" ref="P5:P14" si="1">SUM(G5:H5)+F5</f>
        <v>58800</v>
      </c>
      <c r="Q5" s="26">
        <f t="shared" ref="Q5:Q14" si="2">SUM(C5:E5)+SUM(I5:N5)</f>
        <v>170200</v>
      </c>
      <c r="R5" s="20"/>
      <c r="S5" s="20"/>
      <c r="T5" s="10">
        <v>110</v>
      </c>
    </row>
    <row r="6" spans="1:20" s="29" customFormat="1" ht="26.25" customHeight="1" x14ac:dyDescent="0.15">
      <c r="A6" s="20">
        <v>2</v>
      </c>
      <c r="B6" s="36" t="s">
        <v>75</v>
      </c>
      <c r="C6" s="9">
        <v>4900</v>
      </c>
      <c r="D6" s="9">
        <v>5700</v>
      </c>
      <c r="E6" s="9">
        <v>6600</v>
      </c>
      <c r="F6" s="9">
        <v>6800</v>
      </c>
      <c r="G6" s="9">
        <v>4900</v>
      </c>
      <c r="H6" s="9">
        <v>6900</v>
      </c>
      <c r="I6" s="9">
        <v>6500</v>
      </c>
      <c r="J6" s="9">
        <v>5900</v>
      </c>
      <c r="K6" s="9">
        <v>6400</v>
      </c>
      <c r="L6" s="9">
        <v>7200</v>
      </c>
      <c r="M6" s="9">
        <v>6200</v>
      </c>
      <c r="N6" s="9">
        <v>5800</v>
      </c>
      <c r="O6" s="26">
        <f t="shared" si="0"/>
        <v>73800</v>
      </c>
      <c r="P6" s="26">
        <f t="shared" si="1"/>
        <v>18600</v>
      </c>
      <c r="Q6" s="26">
        <f t="shared" si="2"/>
        <v>55200</v>
      </c>
      <c r="R6" s="20"/>
      <c r="S6" s="20"/>
      <c r="T6" s="10">
        <v>43</v>
      </c>
    </row>
    <row r="7" spans="1:20" ht="26.25" customHeight="1" x14ac:dyDescent="0.15">
      <c r="A7" s="20">
        <v>3</v>
      </c>
      <c r="B7" s="25" t="s">
        <v>74</v>
      </c>
      <c r="C7" s="9">
        <v>5900</v>
      </c>
      <c r="D7" s="9">
        <v>5700</v>
      </c>
      <c r="E7" s="9">
        <v>6000</v>
      </c>
      <c r="F7" s="9">
        <v>16900</v>
      </c>
      <c r="G7" s="9">
        <v>7100</v>
      </c>
      <c r="H7" s="9">
        <v>7000</v>
      </c>
      <c r="I7" s="9">
        <v>5400</v>
      </c>
      <c r="J7" s="9">
        <v>6600</v>
      </c>
      <c r="K7" s="9">
        <v>17700</v>
      </c>
      <c r="L7" s="9">
        <v>31600</v>
      </c>
      <c r="M7" s="9">
        <v>17300</v>
      </c>
      <c r="N7" s="9">
        <v>6700</v>
      </c>
      <c r="O7" s="26">
        <f t="shared" si="0"/>
        <v>133900</v>
      </c>
      <c r="P7" s="26">
        <f t="shared" si="1"/>
        <v>31000</v>
      </c>
      <c r="Q7" s="26">
        <f t="shared" si="2"/>
        <v>102900</v>
      </c>
      <c r="R7" s="18" t="s">
        <v>69</v>
      </c>
      <c r="S7" s="19">
        <v>339</v>
      </c>
      <c r="T7" s="10">
        <v>320</v>
      </c>
    </row>
    <row r="8" spans="1:20" ht="26.25" customHeight="1" x14ac:dyDescent="0.15">
      <c r="A8" s="20">
        <v>4</v>
      </c>
      <c r="B8" s="25" t="s">
        <v>73</v>
      </c>
      <c r="C8" s="9">
        <v>61600</v>
      </c>
      <c r="D8" s="9">
        <v>60900</v>
      </c>
      <c r="E8" s="9">
        <v>64600</v>
      </c>
      <c r="F8" s="9">
        <v>90800</v>
      </c>
      <c r="G8" s="9">
        <v>73700</v>
      </c>
      <c r="H8" s="9">
        <v>67400</v>
      </c>
      <c r="I8" s="9">
        <v>59500</v>
      </c>
      <c r="J8" s="9">
        <v>61500</v>
      </c>
      <c r="K8" s="9">
        <v>70200</v>
      </c>
      <c r="L8" s="9">
        <v>66900</v>
      </c>
      <c r="M8" s="9">
        <v>63000</v>
      </c>
      <c r="N8" s="9">
        <v>62000</v>
      </c>
      <c r="O8" s="26">
        <f t="shared" si="0"/>
        <v>802100</v>
      </c>
      <c r="P8" s="26">
        <f t="shared" si="1"/>
        <v>231900</v>
      </c>
      <c r="Q8" s="26">
        <f t="shared" si="2"/>
        <v>570200</v>
      </c>
      <c r="R8" s="18" t="s">
        <v>69</v>
      </c>
      <c r="S8" s="19">
        <v>485</v>
      </c>
      <c r="T8" s="10">
        <v>415</v>
      </c>
    </row>
    <row r="9" spans="1:20" ht="26.25" customHeight="1" x14ac:dyDescent="0.15">
      <c r="A9" s="20">
        <v>5</v>
      </c>
      <c r="B9" s="25" t="s">
        <v>72</v>
      </c>
      <c r="C9" s="9">
        <v>10900</v>
      </c>
      <c r="D9" s="9">
        <v>11800</v>
      </c>
      <c r="E9" s="9">
        <v>18800</v>
      </c>
      <c r="F9" s="9">
        <v>21000</v>
      </c>
      <c r="G9" s="9">
        <v>20400</v>
      </c>
      <c r="H9" s="9">
        <v>19000</v>
      </c>
      <c r="I9" s="9">
        <v>13300</v>
      </c>
      <c r="J9" s="9">
        <v>10400</v>
      </c>
      <c r="K9" s="9">
        <v>11700</v>
      </c>
      <c r="L9" s="9">
        <v>12100</v>
      </c>
      <c r="M9" s="9">
        <v>10900</v>
      </c>
      <c r="N9" s="9">
        <v>11300</v>
      </c>
      <c r="O9" s="26">
        <f t="shared" si="0"/>
        <v>171600</v>
      </c>
      <c r="P9" s="26">
        <f t="shared" si="1"/>
        <v>60400</v>
      </c>
      <c r="Q9" s="26">
        <f t="shared" si="2"/>
        <v>111200</v>
      </c>
      <c r="R9" s="18" t="s">
        <v>69</v>
      </c>
      <c r="S9" s="19">
        <v>295</v>
      </c>
      <c r="T9" s="10">
        <v>48</v>
      </c>
    </row>
    <row r="10" spans="1:20" ht="26.25" customHeight="1" x14ac:dyDescent="0.15">
      <c r="A10" s="20">
        <v>6</v>
      </c>
      <c r="B10" s="25" t="s">
        <v>71</v>
      </c>
      <c r="C10" s="9">
        <v>17700</v>
      </c>
      <c r="D10" s="9">
        <v>17100</v>
      </c>
      <c r="E10" s="9">
        <v>18000</v>
      </c>
      <c r="F10" s="9">
        <v>19900</v>
      </c>
      <c r="G10" s="9">
        <v>22300</v>
      </c>
      <c r="H10" s="9">
        <v>21200</v>
      </c>
      <c r="I10" s="9">
        <v>18900</v>
      </c>
      <c r="J10" s="9">
        <v>18000</v>
      </c>
      <c r="K10" s="9">
        <v>20100</v>
      </c>
      <c r="L10" s="9">
        <v>21000</v>
      </c>
      <c r="M10" s="9">
        <v>18600</v>
      </c>
      <c r="N10" s="9">
        <v>18900</v>
      </c>
      <c r="O10" s="26">
        <f t="shared" si="0"/>
        <v>231700</v>
      </c>
      <c r="P10" s="26">
        <f t="shared" si="1"/>
        <v>63400</v>
      </c>
      <c r="Q10" s="26">
        <f t="shared" si="2"/>
        <v>168300</v>
      </c>
      <c r="R10" s="18" t="s">
        <v>69</v>
      </c>
      <c r="S10" s="19">
        <v>245</v>
      </c>
      <c r="T10" s="10">
        <v>63</v>
      </c>
    </row>
    <row r="11" spans="1:20" ht="26.25" customHeight="1" x14ac:dyDescent="0.15">
      <c r="A11" s="20">
        <v>7</v>
      </c>
      <c r="B11" s="25" t="s">
        <v>70</v>
      </c>
      <c r="C11" s="9">
        <v>12200</v>
      </c>
      <c r="D11" s="9">
        <v>13000</v>
      </c>
      <c r="E11" s="9">
        <v>11900</v>
      </c>
      <c r="F11" s="9">
        <v>12100</v>
      </c>
      <c r="G11" s="9">
        <v>12200</v>
      </c>
      <c r="H11" s="9">
        <v>10700</v>
      </c>
      <c r="I11" s="9">
        <v>9600</v>
      </c>
      <c r="J11" s="9">
        <v>10300</v>
      </c>
      <c r="K11" s="9">
        <v>11700</v>
      </c>
      <c r="L11" s="9">
        <v>12100</v>
      </c>
      <c r="M11" s="9">
        <v>10400</v>
      </c>
      <c r="N11" s="9">
        <v>11000</v>
      </c>
      <c r="O11" s="26">
        <f t="shared" si="0"/>
        <v>137200</v>
      </c>
      <c r="P11" s="26">
        <f t="shared" si="1"/>
        <v>35000</v>
      </c>
      <c r="Q11" s="26">
        <f t="shared" si="2"/>
        <v>102200</v>
      </c>
      <c r="R11" s="18" t="s">
        <v>69</v>
      </c>
      <c r="S11" s="19">
        <v>81</v>
      </c>
      <c r="T11" s="10">
        <v>37</v>
      </c>
    </row>
    <row r="12" spans="1:20" ht="26.25" customHeight="1" x14ac:dyDescent="0.15">
      <c r="A12" s="20">
        <v>8</v>
      </c>
      <c r="B12" s="25" t="s">
        <v>68</v>
      </c>
      <c r="C12" s="9">
        <v>800</v>
      </c>
      <c r="D12" s="9">
        <v>800</v>
      </c>
      <c r="E12" s="9">
        <v>800</v>
      </c>
      <c r="F12" s="9">
        <v>800</v>
      </c>
      <c r="G12" s="9">
        <v>800</v>
      </c>
      <c r="H12" s="9">
        <v>800</v>
      </c>
      <c r="I12" s="9">
        <v>800</v>
      </c>
      <c r="J12" s="9">
        <v>800</v>
      </c>
      <c r="K12" s="9">
        <v>900</v>
      </c>
      <c r="L12" s="9">
        <v>700</v>
      </c>
      <c r="M12" s="9">
        <v>700</v>
      </c>
      <c r="N12" s="9">
        <v>800</v>
      </c>
      <c r="O12" s="26">
        <f t="shared" si="0"/>
        <v>9500</v>
      </c>
      <c r="P12" s="26">
        <f t="shared" si="1"/>
        <v>2400</v>
      </c>
      <c r="Q12" s="26">
        <f t="shared" si="2"/>
        <v>7100</v>
      </c>
      <c r="R12" s="18" t="s">
        <v>65</v>
      </c>
      <c r="S12" s="19">
        <v>117</v>
      </c>
      <c r="T12" s="10">
        <v>6</v>
      </c>
    </row>
    <row r="13" spans="1:20" ht="26.25" customHeight="1" x14ac:dyDescent="0.15">
      <c r="A13" s="20">
        <v>9</v>
      </c>
      <c r="B13" s="25" t="s">
        <v>67</v>
      </c>
      <c r="C13" s="9">
        <v>25900</v>
      </c>
      <c r="D13" s="9">
        <v>25800</v>
      </c>
      <c r="E13" s="9">
        <v>24400</v>
      </c>
      <c r="F13" s="9">
        <v>26500</v>
      </c>
      <c r="G13" s="9">
        <v>27900</v>
      </c>
      <c r="H13" s="9">
        <v>25000</v>
      </c>
      <c r="I13" s="9">
        <v>25300</v>
      </c>
      <c r="J13" s="9">
        <v>25700</v>
      </c>
      <c r="K13" s="9">
        <v>28100</v>
      </c>
      <c r="L13" s="9">
        <v>29700</v>
      </c>
      <c r="M13" s="9">
        <v>26100</v>
      </c>
      <c r="N13" s="9">
        <v>28700</v>
      </c>
      <c r="O13" s="31">
        <f t="shared" si="0"/>
        <v>319100</v>
      </c>
      <c r="P13" s="31">
        <f t="shared" si="1"/>
        <v>79400</v>
      </c>
      <c r="Q13" s="31">
        <f t="shared" si="2"/>
        <v>239700</v>
      </c>
      <c r="R13" s="18" t="s">
        <v>65</v>
      </c>
      <c r="S13" s="19">
        <v>123</v>
      </c>
      <c r="T13" s="10">
        <v>60</v>
      </c>
    </row>
    <row r="14" spans="1:20" ht="26.25" customHeight="1" x14ac:dyDescent="0.15">
      <c r="A14" s="20">
        <v>10</v>
      </c>
      <c r="B14" s="25" t="s">
        <v>66</v>
      </c>
      <c r="C14" s="13">
        <v>145800</v>
      </c>
      <c r="D14" s="13">
        <v>148000</v>
      </c>
      <c r="E14" s="13">
        <v>162100</v>
      </c>
      <c r="F14" s="13">
        <v>157700</v>
      </c>
      <c r="G14" s="13">
        <v>146400</v>
      </c>
      <c r="H14" s="13">
        <v>129200</v>
      </c>
      <c r="I14" s="13">
        <v>126000</v>
      </c>
      <c r="J14" s="13">
        <v>124200</v>
      </c>
      <c r="K14" s="13">
        <v>138600</v>
      </c>
      <c r="L14" s="13">
        <v>129600</v>
      </c>
      <c r="M14" s="13">
        <v>123700</v>
      </c>
      <c r="N14" s="13">
        <v>150300</v>
      </c>
      <c r="O14" s="31">
        <f t="shared" si="0"/>
        <v>1681600</v>
      </c>
      <c r="P14" s="31">
        <f t="shared" si="1"/>
        <v>433300</v>
      </c>
      <c r="Q14" s="31">
        <f t="shared" si="2"/>
        <v>1248300</v>
      </c>
      <c r="R14" s="18" t="s">
        <v>65</v>
      </c>
      <c r="S14" s="19">
        <v>123</v>
      </c>
      <c r="T14" s="10">
        <v>451</v>
      </c>
    </row>
    <row r="15" spans="1:20" ht="26.25" customHeight="1" x14ac:dyDescent="0.15">
      <c r="A15" s="20"/>
      <c r="B15" s="27" t="s">
        <v>24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31">
        <f>SUM(O5:O14)</f>
        <v>3789500</v>
      </c>
      <c r="P15" s="31">
        <f>SUM(P5:P14)</f>
        <v>1014200</v>
      </c>
      <c r="Q15" s="31">
        <f>SUM(Q5:Q14)</f>
        <v>2775300</v>
      </c>
      <c r="R15" s="26">
        <f>SUM(R8:R13)</f>
        <v>0</v>
      </c>
      <c r="S15" s="26">
        <f>SUM(S8:S13)</f>
        <v>1346</v>
      </c>
      <c r="T15" s="10"/>
    </row>
    <row r="16" spans="1:20" ht="19.5" customHeight="1" x14ac:dyDescent="0.15"/>
    <row r="17" spans="3:15" ht="19.5" customHeight="1" x14ac:dyDescent="0.15"/>
    <row r="18" spans="3:15" ht="19.5" customHeight="1" x14ac:dyDescent="0.15"/>
    <row r="20" spans="3:15" x14ac:dyDescent="0.1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/>
    </row>
    <row r="21" spans="3:15" x14ac:dyDescent="0.1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/>
    </row>
    <row r="22" spans="3:15" x14ac:dyDescent="0.15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/>
    </row>
    <row r="23" spans="3:15" x14ac:dyDescent="0.15"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</row>
    <row r="24" spans="3:15" x14ac:dyDescent="0.15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/>
    </row>
    <row r="25" spans="3:15" x14ac:dyDescent="0.15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</row>
    <row r="26" spans="3:15" x14ac:dyDescent="0.15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5"/>
    </row>
    <row r="27" spans="3:15" x14ac:dyDescent="0.15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/>
    </row>
    <row r="28" spans="3:15" x14ac:dyDescent="0.15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/>
    </row>
    <row r="29" spans="3:15" x14ac:dyDescent="0.15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5"/>
    </row>
    <row r="30" spans="3:15" x14ac:dyDescent="0.15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9"/>
    </row>
    <row r="31" spans="3:15" x14ac:dyDescent="0.1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3:15" x14ac:dyDescent="0.15"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3:15" x14ac:dyDescent="0.15"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3:15" x14ac:dyDescent="0.15"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3:15" x14ac:dyDescent="0.15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3:15" x14ac:dyDescent="0.15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3:15" x14ac:dyDescent="0.15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3:15" x14ac:dyDescent="0.15"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3:15" x14ac:dyDescent="0.15"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3:15" x14ac:dyDescent="0.15"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3:15" x14ac:dyDescent="0.15"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3:15" x14ac:dyDescent="0.15"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29"/>
    </row>
    <row r="43" spans="3:15" x14ac:dyDescent="0.15"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29"/>
    </row>
    <row r="44" spans="3:15" x14ac:dyDescent="0.15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9"/>
    </row>
    <row r="45" spans="3:15" x14ac:dyDescent="0.15"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</sheetData>
  <mergeCells count="5">
    <mergeCell ref="A3:A4"/>
    <mergeCell ref="B3:B4"/>
    <mergeCell ref="T3:T4"/>
    <mergeCell ref="C3:Q3"/>
    <mergeCell ref="A1:Q1"/>
  </mergeCells>
  <phoneticPr fontId="4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T33"/>
  <sheetViews>
    <sheetView view="pageBreakPreview" topLeftCell="A10" zoomScaleNormal="100" zoomScaleSheetLayoutView="100" workbookViewId="0">
      <selection activeCell="H21" sqref="H21"/>
    </sheetView>
  </sheetViews>
  <sheetFormatPr defaultRowHeight="13.5" x14ac:dyDescent="0.15"/>
  <cols>
    <col min="1" max="1" width="2.5" style="1" customWidth="1"/>
    <col min="2" max="2" width="15.625" style="1" customWidth="1"/>
    <col min="3" max="3" width="12.625" style="6" customWidth="1"/>
    <col min="4" max="15" width="6.875" style="1" customWidth="1"/>
    <col min="16" max="18" width="8.125" style="1" customWidth="1"/>
    <col min="19" max="20" width="9" style="1" hidden="1" customWidth="1"/>
    <col min="21" max="16384" width="9" style="1"/>
  </cols>
  <sheetData>
    <row r="1" spans="1:18" ht="18.75" customHeight="1" x14ac:dyDescent="0.15">
      <c r="A1" s="40" t="s">
        <v>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" t="s">
        <v>23</v>
      </c>
      <c r="R1" s="4"/>
    </row>
    <row r="2" spans="1:18" ht="11.25" customHeight="1" x14ac:dyDescent="0.15">
      <c r="A2" s="2"/>
      <c r="B2" s="2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 customHeight="1" x14ac:dyDescent="0.15">
      <c r="A3" s="41" t="s">
        <v>39</v>
      </c>
      <c r="B3" s="41" t="s">
        <v>33</v>
      </c>
      <c r="C3" s="41"/>
      <c r="D3" s="41" t="s">
        <v>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 t="s">
        <v>31</v>
      </c>
    </row>
    <row r="4" spans="1:18" ht="18.75" customHeight="1" x14ac:dyDescent="0.15">
      <c r="A4" s="41"/>
      <c r="B4" s="41"/>
      <c r="C4" s="41"/>
      <c r="D4" s="7" t="s">
        <v>83</v>
      </c>
      <c r="E4" s="7" t="s">
        <v>14</v>
      </c>
      <c r="F4" s="7" t="s">
        <v>15</v>
      </c>
      <c r="G4" s="7" t="s">
        <v>82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29</v>
      </c>
      <c r="Q4" s="42"/>
    </row>
    <row r="5" spans="1:18" s="3" customFormat="1" ht="18.75" customHeight="1" x14ac:dyDescent="0.15">
      <c r="A5" s="41">
        <v>1</v>
      </c>
      <c r="B5" s="56" t="s">
        <v>81</v>
      </c>
      <c r="C5" s="38" t="s">
        <v>77</v>
      </c>
      <c r="D5" s="9">
        <v>6700</v>
      </c>
      <c r="E5" s="9">
        <v>7200</v>
      </c>
      <c r="F5" s="9">
        <v>6900</v>
      </c>
      <c r="G5" s="9">
        <v>7200</v>
      </c>
      <c r="H5" s="9">
        <v>7300</v>
      </c>
      <c r="I5" s="9">
        <v>7000</v>
      </c>
      <c r="J5" s="9">
        <v>7300</v>
      </c>
      <c r="K5" s="9">
        <v>7200</v>
      </c>
      <c r="L5" s="9">
        <v>7600</v>
      </c>
      <c r="M5" s="9">
        <v>7600</v>
      </c>
      <c r="N5" s="9">
        <v>6800</v>
      </c>
      <c r="O5" s="9">
        <v>7400</v>
      </c>
      <c r="P5" s="5">
        <f t="shared" ref="P5:P24" si="0">SUM(D5:O5)</f>
        <v>86200</v>
      </c>
      <c r="Q5" s="43">
        <v>24</v>
      </c>
    </row>
    <row r="6" spans="1:18" s="3" customFormat="1" ht="18.75" customHeight="1" x14ac:dyDescent="0.15">
      <c r="A6" s="41"/>
      <c r="B6" s="56"/>
      <c r="C6" s="39" t="s">
        <v>95</v>
      </c>
      <c r="D6" s="9">
        <v>3500</v>
      </c>
      <c r="E6" s="9">
        <v>3200</v>
      </c>
      <c r="F6" s="9">
        <v>3900</v>
      </c>
      <c r="G6" s="16">
        <v>0</v>
      </c>
      <c r="H6" s="16">
        <v>0</v>
      </c>
      <c r="I6" s="16">
        <v>0</v>
      </c>
      <c r="J6" s="9">
        <v>4200</v>
      </c>
      <c r="K6" s="9">
        <v>3700</v>
      </c>
      <c r="L6" s="9">
        <v>3900</v>
      </c>
      <c r="M6" s="9">
        <v>3600</v>
      </c>
      <c r="N6" s="9">
        <v>3600</v>
      </c>
      <c r="O6" s="9">
        <v>4100</v>
      </c>
      <c r="P6" s="5">
        <f t="shared" si="0"/>
        <v>33700</v>
      </c>
      <c r="Q6" s="43"/>
    </row>
    <row r="7" spans="1:18" s="3" customFormat="1" ht="18.75" customHeight="1" x14ac:dyDescent="0.15">
      <c r="A7" s="41"/>
      <c r="B7" s="56"/>
      <c r="C7" s="39" t="s">
        <v>96</v>
      </c>
      <c r="D7" s="16">
        <v>0</v>
      </c>
      <c r="E7" s="9">
        <v>0</v>
      </c>
      <c r="F7" s="9">
        <v>0</v>
      </c>
      <c r="G7" s="9">
        <v>3000</v>
      </c>
      <c r="H7" s="9">
        <v>3100</v>
      </c>
      <c r="I7" s="9">
        <v>2900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5">
        <f t="shared" si="0"/>
        <v>9000</v>
      </c>
      <c r="Q7" s="43"/>
    </row>
    <row r="8" spans="1:18" s="3" customFormat="1" ht="18.75" customHeight="1" x14ac:dyDescent="0.15">
      <c r="A8" s="41"/>
      <c r="B8" s="56"/>
      <c r="C8" s="39" t="s">
        <v>97</v>
      </c>
      <c r="D8" s="16">
        <v>0</v>
      </c>
      <c r="E8" s="9">
        <v>0</v>
      </c>
      <c r="F8" s="9">
        <v>0</v>
      </c>
      <c r="G8" s="9">
        <v>800</v>
      </c>
      <c r="H8" s="9">
        <v>800</v>
      </c>
      <c r="I8" s="9">
        <v>800</v>
      </c>
      <c r="J8" s="16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5">
        <f t="shared" si="0"/>
        <v>2400</v>
      </c>
      <c r="Q8" s="43"/>
    </row>
    <row r="9" spans="1:18" s="3" customFormat="1" ht="18.75" customHeight="1" x14ac:dyDescent="0.15">
      <c r="A9" s="41"/>
      <c r="B9" s="56"/>
      <c r="C9" s="39" t="s">
        <v>98</v>
      </c>
      <c r="D9" s="9">
        <v>3200</v>
      </c>
      <c r="E9" s="9">
        <v>4000</v>
      </c>
      <c r="F9" s="9">
        <v>3000</v>
      </c>
      <c r="G9" s="9">
        <v>3400</v>
      </c>
      <c r="H9" s="9">
        <v>3400</v>
      </c>
      <c r="I9" s="9">
        <v>3300</v>
      </c>
      <c r="J9" s="9">
        <v>3100</v>
      </c>
      <c r="K9" s="9">
        <v>3500</v>
      </c>
      <c r="L9" s="9">
        <v>3700</v>
      </c>
      <c r="M9" s="9">
        <v>4000</v>
      </c>
      <c r="N9" s="9">
        <v>3200</v>
      </c>
      <c r="O9" s="9">
        <v>3300</v>
      </c>
      <c r="P9" s="5">
        <f t="shared" si="0"/>
        <v>41100</v>
      </c>
      <c r="Q9" s="43"/>
    </row>
    <row r="10" spans="1:18" s="3" customFormat="1" ht="18.75" customHeight="1" x14ac:dyDescent="0.15">
      <c r="A10" s="41">
        <v>2</v>
      </c>
      <c r="B10" s="56" t="s">
        <v>80</v>
      </c>
      <c r="C10" s="38" t="s">
        <v>77</v>
      </c>
      <c r="D10" s="9">
        <v>9900</v>
      </c>
      <c r="E10" s="9">
        <v>11900</v>
      </c>
      <c r="F10" s="9">
        <v>12500</v>
      </c>
      <c r="G10" s="9">
        <v>13600</v>
      </c>
      <c r="H10" s="9">
        <v>11100</v>
      </c>
      <c r="I10" s="9">
        <v>10300</v>
      </c>
      <c r="J10" s="9">
        <v>11200</v>
      </c>
      <c r="K10" s="9">
        <v>12200</v>
      </c>
      <c r="L10" s="9">
        <v>12700</v>
      </c>
      <c r="M10" s="9">
        <v>13500</v>
      </c>
      <c r="N10" s="9">
        <v>11400</v>
      </c>
      <c r="O10" s="9">
        <v>11700</v>
      </c>
      <c r="P10" s="5">
        <f t="shared" si="0"/>
        <v>142000</v>
      </c>
      <c r="Q10" s="43">
        <v>32</v>
      </c>
    </row>
    <row r="11" spans="1:18" s="3" customFormat="1" ht="18.75" customHeight="1" x14ac:dyDescent="0.15">
      <c r="A11" s="41"/>
      <c r="B11" s="56"/>
      <c r="C11" s="39" t="s">
        <v>95</v>
      </c>
      <c r="D11" s="9">
        <v>5000</v>
      </c>
      <c r="E11" s="9">
        <v>5000</v>
      </c>
      <c r="F11" s="9">
        <v>6600</v>
      </c>
      <c r="G11" s="16">
        <v>0</v>
      </c>
      <c r="H11" s="16">
        <v>0</v>
      </c>
      <c r="I11" s="16">
        <v>0</v>
      </c>
      <c r="J11" s="9">
        <v>6100</v>
      </c>
      <c r="K11" s="9">
        <v>5700</v>
      </c>
      <c r="L11" s="9">
        <v>6100</v>
      </c>
      <c r="M11" s="9">
        <v>5800</v>
      </c>
      <c r="N11" s="9">
        <v>5600</v>
      </c>
      <c r="O11" s="9">
        <v>6200</v>
      </c>
      <c r="P11" s="5">
        <f t="shared" si="0"/>
        <v>52100</v>
      </c>
      <c r="Q11" s="43"/>
    </row>
    <row r="12" spans="1:18" s="3" customFormat="1" ht="18.75" customHeight="1" x14ac:dyDescent="0.15">
      <c r="A12" s="41"/>
      <c r="B12" s="56"/>
      <c r="C12" s="39" t="s">
        <v>96</v>
      </c>
      <c r="D12" s="16">
        <v>0</v>
      </c>
      <c r="E12" s="9">
        <v>0</v>
      </c>
      <c r="F12" s="9">
        <v>0</v>
      </c>
      <c r="G12" s="9">
        <v>5500</v>
      </c>
      <c r="H12" s="9">
        <v>4500</v>
      </c>
      <c r="I12" s="9">
        <v>4200</v>
      </c>
      <c r="J12" s="9">
        <v>0</v>
      </c>
      <c r="K12" s="9">
        <v>0</v>
      </c>
      <c r="L12" s="16">
        <v>0</v>
      </c>
      <c r="M12" s="16">
        <v>0</v>
      </c>
      <c r="N12" s="9">
        <v>0</v>
      </c>
      <c r="O12" s="9">
        <v>0</v>
      </c>
      <c r="P12" s="5">
        <f t="shared" si="0"/>
        <v>14200</v>
      </c>
      <c r="Q12" s="43"/>
    </row>
    <row r="13" spans="1:18" s="3" customFormat="1" ht="18.75" customHeight="1" x14ac:dyDescent="0.15">
      <c r="A13" s="41"/>
      <c r="B13" s="56"/>
      <c r="C13" s="39" t="s">
        <v>97</v>
      </c>
      <c r="D13" s="16">
        <v>0</v>
      </c>
      <c r="E13" s="9">
        <v>0</v>
      </c>
      <c r="F13" s="9">
        <v>0</v>
      </c>
      <c r="G13" s="9">
        <v>1300</v>
      </c>
      <c r="H13" s="9">
        <v>1100</v>
      </c>
      <c r="I13" s="9">
        <v>1000</v>
      </c>
      <c r="J13" s="9">
        <v>0</v>
      </c>
      <c r="K13" s="9">
        <v>0</v>
      </c>
      <c r="L13" s="9">
        <v>0</v>
      </c>
      <c r="M13" s="16">
        <v>0</v>
      </c>
      <c r="N13" s="9">
        <v>0</v>
      </c>
      <c r="O13" s="9">
        <v>0</v>
      </c>
      <c r="P13" s="5">
        <f t="shared" si="0"/>
        <v>3400</v>
      </c>
      <c r="Q13" s="43"/>
    </row>
    <row r="14" spans="1:18" s="3" customFormat="1" ht="18.75" customHeight="1" x14ac:dyDescent="0.15">
      <c r="A14" s="41"/>
      <c r="B14" s="56"/>
      <c r="C14" s="39" t="s">
        <v>98</v>
      </c>
      <c r="D14" s="9">
        <v>4900</v>
      </c>
      <c r="E14" s="9">
        <v>6900</v>
      </c>
      <c r="F14" s="9">
        <v>5900</v>
      </c>
      <c r="G14" s="9">
        <v>6800</v>
      </c>
      <c r="H14" s="9">
        <v>5500</v>
      </c>
      <c r="I14" s="9">
        <v>5100</v>
      </c>
      <c r="J14" s="9">
        <v>5100</v>
      </c>
      <c r="K14" s="9">
        <v>6500</v>
      </c>
      <c r="L14" s="9">
        <v>6600</v>
      </c>
      <c r="M14" s="9">
        <v>7700</v>
      </c>
      <c r="N14" s="9">
        <v>5800</v>
      </c>
      <c r="O14" s="9">
        <v>5500</v>
      </c>
      <c r="P14" s="5">
        <f t="shared" si="0"/>
        <v>72300</v>
      </c>
      <c r="Q14" s="43"/>
    </row>
    <row r="15" spans="1:18" s="3" customFormat="1" ht="18.75" customHeight="1" x14ac:dyDescent="0.15">
      <c r="A15" s="41">
        <v>3</v>
      </c>
      <c r="B15" s="56" t="s">
        <v>79</v>
      </c>
      <c r="C15" s="38" t="s">
        <v>77</v>
      </c>
      <c r="D15" s="9">
        <v>15700</v>
      </c>
      <c r="E15" s="9">
        <v>16400</v>
      </c>
      <c r="F15" s="9">
        <v>15200</v>
      </c>
      <c r="G15" s="9">
        <v>16500</v>
      </c>
      <c r="H15" s="9">
        <v>16300</v>
      </c>
      <c r="I15" s="9">
        <v>15300</v>
      </c>
      <c r="J15" s="9">
        <v>17000</v>
      </c>
      <c r="K15" s="9">
        <v>16100</v>
      </c>
      <c r="L15" s="9">
        <v>16500</v>
      </c>
      <c r="M15" s="9">
        <v>15300</v>
      </c>
      <c r="N15" s="9">
        <v>14200</v>
      </c>
      <c r="O15" s="9">
        <v>15400</v>
      </c>
      <c r="P15" s="5">
        <f t="shared" si="0"/>
        <v>189900</v>
      </c>
      <c r="Q15" s="43">
        <v>35</v>
      </c>
    </row>
    <row r="16" spans="1:18" s="3" customFormat="1" ht="18.75" customHeight="1" x14ac:dyDescent="0.15">
      <c r="A16" s="41"/>
      <c r="B16" s="56"/>
      <c r="C16" s="39" t="s">
        <v>95</v>
      </c>
      <c r="D16" s="9">
        <v>7600</v>
      </c>
      <c r="E16" s="9">
        <v>6700</v>
      </c>
      <c r="F16" s="9">
        <v>7900</v>
      </c>
      <c r="G16" s="16">
        <v>0</v>
      </c>
      <c r="H16" s="16">
        <v>0</v>
      </c>
      <c r="I16" s="16">
        <v>0</v>
      </c>
      <c r="J16" s="9">
        <v>8900</v>
      </c>
      <c r="K16" s="9">
        <v>7400</v>
      </c>
      <c r="L16" s="9">
        <v>7600</v>
      </c>
      <c r="M16" s="9">
        <v>6300</v>
      </c>
      <c r="N16" s="9">
        <v>6600</v>
      </c>
      <c r="O16" s="9">
        <v>7700</v>
      </c>
      <c r="P16" s="5">
        <f t="shared" si="0"/>
        <v>66700</v>
      </c>
      <c r="Q16" s="43"/>
    </row>
    <row r="17" spans="1:17" s="3" customFormat="1" ht="18.75" customHeight="1" x14ac:dyDescent="0.15">
      <c r="A17" s="41"/>
      <c r="B17" s="56"/>
      <c r="C17" s="39" t="s">
        <v>96</v>
      </c>
      <c r="D17" s="16">
        <v>0</v>
      </c>
      <c r="E17" s="9">
        <v>0</v>
      </c>
      <c r="F17" s="9">
        <v>0</v>
      </c>
      <c r="G17" s="9">
        <v>6200</v>
      </c>
      <c r="H17" s="9">
        <v>6300</v>
      </c>
      <c r="I17" s="9">
        <v>6200</v>
      </c>
      <c r="J17" s="9">
        <v>0</v>
      </c>
      <c r="K17" s="16">
        <v>0</v>
      </c>
      <c r="L17" s="9">
        <v>0</v>
      </c>
      <c r="M17" s="16">
        <v>0</v>
      </c>
      <c r="N17" s="16">
        <v>0</v>
      </c>
      <c r="O17" s="9">
        <v>0</v>
      </c>
      <c r="P17" s="5">
        <f t="shared" si="0"/>
        <v>18700</v>
      </c>
      <c r="Q17" s="43"/>
    </row>
    <row r="18" spans="1:17" s="3" customFormat="1" ht="18.75" customHeight="1" x14ac:dyDescent="0.15">
      <c r="A18" s="41"/>
      <c r="B18" s="56"/>
      <c r="C18" s="39" t="s">
        <v>97</v>
      </c>
      <c r="D18" s="16">
        <v>0</v>
      </c>
      <c r="E18" s="9">
        <v>0</v>
      </c>
      <c r="F18" s="9">
        <v>0</v>
      </c>
      <c r="G18" s="9">
        <v>1600</v>
      </c>
      <c r="H18" s="9">
        <v>1600</v>
      </c>
      <c r="I18" s="9">
        <v>1500</v>
      </c>
      <c r="J18" s="9">
        <v>0</v>
      </c>
      <c r="K18" s="16">
        <v>0</v>
      </c>
      <c r="L18" s="9">
        <v>0</v>
      </c>
      <c r="M18" s="16">
        <v>0</v>
      </c>
      <c r="N18" s="9">
        <v>0</v>
      </c>
      <c r="O18" s="9">
        <v>0</v>
      </c>
      <c r="P18" s="5">
        <f t="shared" si="0"/>
        <v>4700</v>
      </c>
      <c r="Q18" s="43"/>
    </row>
    <row r="19" spans="1:17" s="3" customFormat="1" ht="18.75" customHeight="1" x14ac:dyDescent="0.15">
      <c r="A19" s="41"/>
      <c r="B19" s="56"/>
      <c r="C19" s="39" t="s">
        <v>98</v>
      </c>
      <c r="D19" s="9">
        <v>8100</v>
      </c>
      <c r="E19" s="9">
        <v>9700</v>
      </c>
      <c r="F19" s="9">
        <v>7300</v>
      </c>
      <c r="G19" s="9">
        <v>8700</v>
      </c>
      <c r="H19" s="9">
        <v>8400</v>
      </c>
      <c r="I19" s="9">
        <v>7600</v>
      </c>
      <c r="J19" s="9">
        <v>8100</v>
      </c>
      <c r="K19" s="9">
        <v>8700</v>
      </c>
      <c r="L19" s="9">
        <v>8900</v>
      </c>
      <c r="M19" s="9">
        <v>9000</v>
      </c>
      <c r="N19" s="9">
        <v>7600</v>
      </c>
      <c r="O19" s="9">
        <v>7700</v>
      </c>
      <c r="P19" s="5">
        <f t="shared" si="0"/>
        <v>99800</v>
      </c>
      <c r="Q19" s="43"/>
    </row>
    <row r="20" spans="1:17" s="3" customFormat="1" ht="18.75" customHeight="1" x14ac:dyDescent="0.15">
      <c r="A20" s="41">
        <v>4</v>
      </c>
      <c r="B20" s="56" t="s">
        <v>78</v>
      </c>
      <c r="C20" s="38" t="s">
        <v>77</v>
      </c>
      <c r="D20" s="9">
        <v>15500</v>
      </c>
      <c r="E20" s="9">
        <v>15600</v>
      </c>
      <c r="F20" s="9">
        <v>15200</v>
      </c>
      <c r="G20" s="9">
        <v>15900</v>
      </c>
      <c r="H20" s="9">
        <v>15600</v>
      </c>
      <c r="I20" s="9">
        <v>15300</v>
      </c>
      <c r="J20" s="9">
        <v>15800</v>
      </c>
      <c r="K20" s="9">
        <v>14500</v>
      </c>
      <c r="L20" s="9">
        <v>15600</v>
      </c>
      <c r="M20" s="9">
        <v>17100</v>
      </c>
      <c r="N20" s="9">
        <v>14000</v>
      </c>
      <c r="O20" s="9">
        <v>15400</v>
      </c>
      <c r="P20" s="5">
        <f t="shared" si="0"/>
        <v>185500</v>
      </c>
      <c r="Q20" s="43">
        <v>35</v>
      </c>
    </row>
    <row r="21" spans="1:17" s="3" customFormat="1" ht="18.75" customHeight="1" x14ac:dyDescent="0.15">
      <c r="A21" s="41"/>
      <c r="B21" s="56"/>
      <c r="C21" s="39" t="s">
        <v>95</v>
      </c>
      <c r="D21" s="9">
        <v>8100</v>
      </c>
      <c r="E21" s="9">
        <v>7000</v>
      </c>
      <c r="F21" s="9">
        <v>8500</v>
      </c>
      <c r="G21" s="16">
        <v>0</v>
      </c>
      <c r="H21" s="16">
        <v>0</v>
      </c>
      <c r="I21" s="16">
        <v>0</v>
      </c>
      <c r="J21" s="9">
        <v>9100</v>
      </c>
      <c r="K21" s="9">
        <v>7400</v>
      </c>
      <c r="L21" s="9">
        <v>8000</v>
      </c>
      <c r="M21" s="9">
        <v>8000</v>
      </c>
      <c r="N21" s="9">
        <v>7500</v>
      </c>
      <c r="O21" s="9">
        <v>8700</v>
      </c>
      <c r="P21" s="5">
        <f t="shared" si="0"/>
        <v>72300</v>
      </c>
      <c r="Q21" s="43"/>
    </row>
    <row r="22" spans="1:17" s="3" customFormat="1" ht="18.75" customHeight="1" x14ac:dyDescent="0.15">
      <c r="A22" s="41"/>
      <c r="B22" s="56"/>
      <c r="C22" s="39" t="s">
        <v>96</v>
      </c>
      <c r="D22" s="16">
        <v>0</v>
      </c>
      <c r="E22" s="9">
        <v>0</v>
      </c>
      <c r="F22" s="9">
        <v>0</v>
      </c>
      <c r="G22" s="9">
        <v>6800</v>
      </c>
      <c r="H22" s="9">
        <v>7000</v>
      </c>
      <c r="I22" s="9">
        <v>6800</v>
      </c>
      <c r="J22" s="9">
        <v>0</v>
      </c>
      <c r="K22" s="9">
        <v>0</v>
      </c>
      <c r="L22" s="16">
        <v>0</v>
      </c>
      <c r="M22" s="16">
        <v>0</v>
      </c>
      <c r="N22" s="9">
        <v>0</v>
      </c>
      <c r="O22" s="9">
        <v>0</v>
      </c>
      <c r="P22" s="5">
        <f t="shared" si="0"/>
        <v>20600</v>
      </c>
      <c r="Q22" s="43"/>
    </row>
    <row r="23" spans="1:17" s="3" customFormat="1" ht="18.75" customHeight="1" x14ac:dyDescent="0.15">
      <c r="A23" s="41"/>
      <c r="B23" s="56"/>
      <c r="C23" s="39" t="s">
        <v>97</v>
      </c>
      <c r="D23" s="16">
        <v>0</v>
      </c>
      <c r="E23" s="9">
        <v>0</v>
      </c>
      <c r="F23" s="9">
        <v>0</v>
      </c>
      <c r="G23" s="9">
        <v>1500</v>
      </c>
      <c r="H23" s="9">
        <v>1500</v>
      </c>
      <c r="I23" s="9">
        <v>1400</v>
      </c>
      <c r="J23" s="9">
        <v>0</v>
      </c>
      <c r="K23" s="9">
        <v>0</v>
      </c>
      <c r="L23" s="16">
        <v>0</v>
      </c>
      <c r="M23" s="16">
        <v>0</v>
      </c>
      <c r="N23" s="9">
        <v>0</v>
      </c>
      <c r="O23" s="9">
        <v>0</v>
      </c>
      <c r="P23" s="5">
        <f t="shared" si="0"/>
        <v>4400</v>
      </c>
      <c r="Q23" s="43"/>
    </row>
    <row r="24" spans="1:17" s="3" customFormat="1" ht="18.75" customHeight="1" x14ac:dyDescent="0.15">
      <c r="A24" s="41"/>
      <c r="B24" s="56"/>
      <c r="C24" s="39" t="s">
        <v>98</v>
      </c>
      <c r="D24" s="9">
        <v>7400</v>
      </c>
      <c r="E24" s="9">
        <v>8600</v>
      </c>
      <c r="F24" s="9">
        <v>6700</v>
      </c>
      <c r="G24" s="9">
        <v>7600</v>
      </c>
      <c r="H24" s="9">
        <v>7100</v>
      </c>
      <c r="I24" s="9">
        <v>7100</v>
      </c>
      <c r="J24" s="9">
        <v>6700</v>
      </c>
      <c r="K24" s="9">
        <v>7100</v>
      </c>
      <c r="L24" s="9">
        <v>7600</v>
      </c>
      <c r="M24" s="9">
        <v>9100</v>
      </c>
      <c r="N24" s="9">
        <v>6500</v>
      </c>
      <c r="O24" s="9">
        <v>6700</v>
      </c>
      <c r="P24" s="5">
        <f t="shared" si="0"/>
        <v>88200</v>
      </c>
      <c r="Q24" s="43"/>
    </row>
    <row r="25" spans="1:17" ht="18.75" customHeight="1" x14ac:dyDescent="0.15">
      <c r="A25" s="57" t="s">
        <v>24</v>
      </c>
      <c r="B25" s="57"/>
      <c r="C25" s="38" t="s">
        <v>77</v>
      </c>
      <c r="D25" s="5">
        <f t="shared" ref="D25:P25" si="1">D5+D10+D15+D20</f>
        <v>47800</v>
      </c>
      <c r="E25" s="5">
        <f t="shared" si="1"/>
        <v>51100</v>
      </c>
      <c r="F25" s="5">
        <f t="shared" si="1"/>
        <v>49800</v>
      </c>
      <c r="G25" s="5">
        <f t="shared" si="1"/>
        <v>53200</v>
      </c>
      <c r="H25" s="5">
        <f>H5+H10+H15+H20</f>
        <v>50300</v>
      </c>
      <c r="I25" s="5">
        <f t="shared" si="1"/>
        <v>47900</v>
      </c>
      <c r="J25" s="5">
        <f t="shared" si="1"/>
        <v>51300</v>
      </c>
      <c r="K25" s="5">
        <f t="shared" si="1"/>
        <v>50000</v>
      </c>
      <c r="L25" s="5">
        <f t="shared" si="1"/>
        <v>52400</v>
      </c>
      <c r="M25" s="5">
        <f t="shared" si="1"/>
        <v>53500</v>
      </c>
      <c r="N25" s="5">
        <f t="shared" si="1"/>
        <v>46400</v>
      </c>
      <c r="O25" s="5">
        <f t="shared" si="1"/>
        <v>49900</v>
      </c>
      <c r="P25" s="5">
        <f t="shared" si="1"/>
        <v>603600</v>
      </c>
      <c r="Q25" s="55"/>
    </row>
    <row r="26" spans="1:17" ht="18.75" customHeight="1" x14ac:dyDescent="0.15">
      <c r="A26" s="57"/>
      <c r="B26" s="57"/>
      <c r="C26" s="39" t="s">
        <v>95</v>
      </c>
      <c r="D26" s="5">
        <f t="shared" ref="D26:P26" si="2">D6+D11+D16+D21</f>
        <v>24200</v>
      </c>
      <c r="E26" s="5">
        <f t="shared" si="2"/>
        <v>21900</v>
      </c>
      <c r="F26" s="5">
        <f t="shared" si="2"/>
        <v>26900</v>
      </c>
      <c r="G26" s="5">
        <f t="shared" si="2"/>
        <v>0</v>
      </c>
      <c r="H26" s="5">
        <f t="shared" si="2"/>
        <v>0</v>
      </c>
      <c r="I26" s="5">
        <f t="shared" si="2"/>
        <v>0</v>
      </c>
      <c r="J26" s="5">
        <f t="shared" si="2"/>
        <v>28300</v>
      </c>
      <c r="K26" s="5">
        <f t="shared" si="2"/>
        <v>24200</v>
      </c>
      <c r="L26" s="5">
        <f t="shared" si="2"/>
        <v>25600</v>
      </c>
      <c r="M26" s="5">
        <f t="shared" si="2"/>
        <v>23700</v>
      </c>
      <c r="N26" s="5">
        <f t="shared" si="2"/>
        <v>23300</v>
      </c>
      <c r="O26" s="5">
        <f t="shared" si="2"/>
        <v>26700</v>
      </c>
      <c r="P26" s="5">
        <f t="shared" si="2"/>
        <v>224800</v>
      </c>
      <c r="Q26" s="55"/>
    </row>
    <row r="27" spans="1:17" ht="18.75" customHeight="1" x14ac:dyDescent="0.15">
      <c r="A27" s="57"/>
      <c r="B27" s="57"/>
      <c r="C27" s="39" t="s">
        <v>96</v>
      </c>
      <c r="D27" s="5">
        <f t="shared" ref="D27:P27" si="3">D7+D12+D17+D22</f>
        <v>0</v>
      </c>
      <c r="E27" s="5">
        <f t="shared" si="3"/>
        <v>0</v>
      </c>
      <c r="F27" s="5">
        <f t="shared" si="3"/>
        <v>0</v>
      </c>
      <c r="G27" s="5">
        <f t="shared" si="3"/>
        <v>21500</v>
      </c>
      <c r="H27" s="5">
        <f>H7+H12+H17+H22</f>
        <v>20900</v>
      </c>
      <c r="I27" s="5">
        <f>I7+I12+I17+I22</f>
        <v>20100</v>
      </c>
      <c r="J27" s="5">
        <f>J7+J12+J17+J22</f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5">
        <f t="shared" si="3"/>
        <v>62500</v>
      </c>
      <c r="Q27" s="55"/>
    </row>
    <row r="28" spans="1:17" ht="18.75" customHeight="1" x14ac:dyDescent="0.15">
      <c r="A28" s="57"/>
      <c r="B28" s="57"/>
      <c r="C28" s="39" t="s">
        <v>97</v>
      </c>
      <c r="D28" s="5">
        <f t="shared" ref="D28:P28" si="4">D8+D13+D18+D23</f>
        <v>0</v>
      </c>
      <c r="E28" s="5">
        <f t="shared" si="4"/>
        <v>0</v>
      </c>
      <c r="F28" s="5">
        <f t="shared" si="4"/>
        <v>0</v>
      </c>
      <c r="G28" s="5">
        <f t="shared" si="4"/>
        <v>5200</v>
      </c>
      <c r="H28" s="5">
        <f t="shared" si="4"/>
        <v>5000</v>
      </c>
      <c r="I28" s="5">
        <f>I8+I13+I18+I23</f>
        <v>4700</v>
      </c>
      <c r="J28" s="5">
        <f>J8+J13+J18+J23</f>
        <v>0</v>
      </c>
      <c r="K28" s="5">
        <f>K8+K13+K18+K23</f>
        <v>0</v>
      </c>
      <c r="L28" s="5">
        <f t="shared" si="4"/>
        <v>0</v>
      </c>
      <c r="M28" s="5">
        <f t="shared" si="4"/>
        <v>0</v>
      </c>
      <c r="N28" s="5">
        <f t="shared" si="4"/>
        <v>0</v>
      </c>
      <c r="O28" s="5">
        <f t="shared" si="4"/>
        <v>0</v>
      </c>
      <c r="P28" s="5">
        <f t="shared" si="4"/>
        <v>14900</v>
      </c>
      <c r="Q28" s="55"/>
    </row>
    <row r="29" spans="1:17" ht="18.75" customHeight="1" x14ac:dyDescent="0.15">
      <c r="A29" s="57"/>
      <c r="B29" s="57"/>
      <c r="C29" s="39" t="s">
        <v>98</v>
      </c>
      <c r="D29" s="5">
        <f t="shared" ref="D29:P29" si="5">D9+D14+D19+D24</f>
        <v>23600</v>
      </c>
      <c r="E29" s="5">
        <f t="shared" si="5"/>
        <v>29200</v>
      </c>
      <c r="F29" s="5">
        <f t="shared" si="5"/>
        <v>22900</v>
      </c>
      <c r="G29" s="5">
        <f t="shared" si="5"/>
        <v>26500</v>
      </c>
      <c r="H29" s="5">
        <f t="shared" si="5"/>
        <v>24400</v>
      </c>
      <c r="I29" s="5">
        <f t="shared" si="5"/>
        <v>23100</v>
      </c>
      <c r="J29" s="5">
        <f t="shared" si="5"/>
        <v>23000</v>
      </c>
      <c r="K29" s="5">
        <f t="shared" si="5"/>
        <v>25800</v>
      </c>
      <c r="L29" s="5">
        <f t="shared" si="5"/>
        <v>26800</v>
      </c>
      <c r="M29" s="5">
        <f t="shared" si="5"/>
        <v>29800</v>
      </c>
      <c r="N29" s="5">
        <f t="shared" si="5"/>
        <v>23100</v>
      </c>
      <c r="O29" s="5">
        <f t="shared" si="5"/>
        <v>23200</v>
      </c>
      <c r="P29" s="5">
        <f t="shared" si="5"/>
        <v>301400</v>
      </c>
      <c r="Q29" s="55"/>
    </row>
    <row r="30" spans="1:17" ht="18.75" customHeight="1" x14ac:dyDescent="0.15"/>
    <row r="31" spans="1:17" ht="18.75" customHeight="1" x14ac:dyDescent="0.15"/>
    <row r="32" spans="1:17" ht="18.75" customHeight="1" x14ac:dyDescent="0.15"/>
    <row r="33" ht="18.75" customHeight="1" x14ac:dyDescent="0.15"/>
  </sheetData>
  <mergeCells count="19">
    <mergeCell ref="A1:P1"/>
    <mergeCell ref="Q5:Q9"/>
    <mergeCell ref="A20:A24"/>
    <mergeCell ref="B20:B24"/>
    <mergeCell ref="D3:P3"/>
    <mergeCell ref="Q10:Q14"/>
    <mergeCell ref="Q15:Q19"/>
    <mergeCell ref="Q20:Q24"/>
    <mergeCell ref="Q25:Q29"/>
    <mergeCell ref="B3:C4"/>
    <mergeCell ref="A3:A4"/>
    <mergeCell ref="A5:A9"/>
    <mergeCell ref="B5:B9"/>
    <mergeCell ref="Q3:Q4"/>
    <mergeCell ref="A25:B29"/>
    <mergeCell ref="A10:A14"/>
    <mergeCell ref="B10:B14"/>
    <mergeCell ref="A15:A19"/>
    <mergeCell ref="B15:B19"/>
  </mergeCells>
  <phoneticPr fontId="4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G1</vt:lpstr>
      <vt:lpstr>G2</vt:lpstr>
      <vt:lpstr>G3</vt:lpstr>
      <vt:lpstr>G4</vt:lpstr>
      <vt:lpstr>G5</vt:lpstr>
      <vt:lpstr>G6</vt:lpstr>
      <vt:lpstr>G7</vt:lpstr>
      <vt:lpstr>Sheet1</vt:lpstr>
      <vt:lpstr>'G1'!Print_Area</vt:lpstr>
      <vt:lpstr>'G2'!Print_Area</vt:lpstr>
      <vt:lpstr>'G3'!Print_Area</vt:lpstr>
      <vt:lpstr>'G4'!Print_Area</vt:lpstr>
      <vt:lpstr>'G5'!Print_Area</vt:lpstr>
      <vt:lpstr>'G6'!Print_Area</vt:lpstr>
      <vt:lpstr>'G7'!Print_Area</vt:lpstr>
      <vt:lpstr>'G4'!Print_Titles</vt:lpstr>
      <vt:lpstr>'G5'!Print_Titles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nao-sato</dc:creator>
  <cp:lastModifiedBy>佐藤　聡</cp:lastModifiedBy>
  <cp:lastPrinted>2021-11-10T09:46:26Z</cp:lastPrinted>
  <dcterms:created xsi:type="dcterms:W3CDTF">2011-04-26T05:01:46Z</dcterms:created>
  <dcterms:modified xsi:type="dcterms:W3CDTF">2021-11-30T01:37:45Z</dcterms:modified>
</cp:coreProperties>
</file>